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kao\Downloads\"/>
    </mc:Choice>
  </mc:AlternateContent>
  <xr:revisionPtr revIDLastSave="0" documentId="8_{455550ED-FA0B-4D5D-8AB9-7112697B3561}" xr6:coauthVersionLast="47" xr6:coauthVersionMax="47" xr10:uidLastSave="{00000000-0000-0000-0000-000000000000}"/>
  <workbookProtection workbookAlgorithmName="SHA-512" workbookHashValue="x0yMB5YZH4eGlGlKun2E31frIBlJomxN9ey/Aq9A2tZYOMyX2eh8QdRsUNhIkadh8jkGkdqA/OA8wVYzppLoyQ==" workbookSaltValue="Lx7io5AspmA8fmSjTdvoxQ==" workbookSpinCount="100000" lockStructure="1"/>
  <bookViews>
    <workbookView xWindow="-120" yWindow="-120" windowWidth="29040" windowHeight="15720" tabRatio="650" xr2:uid="{00000000-000D-0000-FFFF-FFFF00000000}"/>
  </bookViews>
  <sheets>
    <sheet name="電力削減シミュレーター" sheetId="26" r:id="rId1"/>
    <sheet name="提案書作成（夏季他季）" sheetId="3" state="hidden" r:id="rId2"/>
    <sheet name="簡易PL（夏季他季）" sheetId="21" state="hidden" r:id="rId3"/>
    <sheet name="提案書作成（季時別、エコノミー）" sheetId="27" state="hidden" r:id="rId4"/>
    <sheet name="簡易PL（季時別、エコノミー）" sheetId="28" state="hidden" r:id="rId5"/>
    <sheet name="提案書作成（その他）" sheetId="29" state="hidden" r:id="rId6"/>
    <sheet name="簡易PL（その他）" sheetId="30" state="hidden" r:id="rId7"/>
  </sheets>
  <externalReferences>
    <externalReference r:id="rId8"/>
  </externalReferences>
  <definedNames>
    <definedName name="_xlnm.Print_Area" localSheetId="5">'提案書作成（その他）'!$A$1:$N$54</definedName>
    <definedName name="_xlnm.Print_Area" localSheetId="1">'提案書作成（夏季他季）'!$A$1:$N$54</definedName>
    <definedName name="_xlnm.Print_Area" localSheetId="3">'提案書作成（季時別、エコノミー）'!$A$1:$N$54</definedName>
    <definedName name="_xlnm.Print_Area" localSheetId="0">電力削減シミュレーター!$A$1:$J$42</definedName>
    <definedName name="S99_旧契約種別_リスト範囲">[1]S099_展開マスタ!$DG$7</definedName>
    <definedName name="S99_契約容量単位_リスト範囲">[1]S099_展開マスタ!$O$7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6" l="1"/>
  <c r="I24" i="26"/>
  <c r="H25" i="26"/>
  <c r="H24" i="26"/>
  <c r="B15" i="29"/>
  <c r="D15" i="29"/>
  <c r="C15" i="29"/>
  <c r="T52" i="30"/>
  <c r="T51" i="30"/>
  <c r="T50" i="30"/>
  <c r="T49" i="30"/>
  <c r="U49" i="30" s="1"/>
  <c r="T48" i="30"/>
  <c r="T47" i="30"/>
  <c r="T46" i="30"/>
  <c r="T45" i="30"/>
  <c r="T44" i="30"/>
  <c r="T43" i="30"/>
  <c r="T42" i="30"/>
  <c r="T41" i="30"/>
  <c r="U41" i="30" s="1"/>
  <c r="AO17" i="30"/>
  <c r="AH17" i="30"/>
  <c r="AA17" i="30"/>
  <c r="T17" i="30"/>
  <c r="D17" i="30"/>
  <c r="AO16" i="30"/>
  <c r="AP16" i="30" s="1"/>
  <c r="AH16" i="30"/>
  <c r="AI16" i="30" s="1"/>
  <c r="AA16" i="30"/>
  <c r="T16" i="30"/>
  <c r="D16" i="30"/>
  <c r="AO15" i="30"/>
  <c r="AP15" i="30" s="1"/>
  <c r="AH15" i="30"/>
  <c r="AA15" i="30"/>
  <c r="AB15" i="30" s="1"/>
  <c r="T15" i="30"/>
  <c r="D15" i="30"/>
  <c r="AO14" i="30"/>
  <c r="AP14" i="30" s="1"/>
  <c r="AH14" i="30"/>
  <c r="AI14" i="30" s="1"/>
  <c r="AA14" i="30"/>
  <c r="AB14" i="30" s="1"/>
  <c r="T14" i="30"/>
  <c r="U14" i="30" s="1"/>
  <c r="D14" i="30"/>
  <c r="AO13" i="30"/>
  <c r="AH13" i="30"/>
  <c r="AI13" i="30" s="1"/>
  <c r="AA13" i="30"/>
  <c r="AB13" i="30" s="1"/>
  <c r="T13" i="30"/>
  <c r="U13" i="30" s="1"/>
  <c r="D13" i="30"/>
  <c r="AO12" i="30"/>
  <c r="AH12" i="30"/>
  <c r="AA12" i="30"/>
  <c r="T12" i="30"/>
  <c r="D12" i="30"/>
  <c r="AO11" i="30"/>
  <c r="AH11" i="30"/>
  <c r="AA11" i="30"/>
  <c r="T11" i="30"/>
  <c r="D11" i="30"/>
  <c r="AO10" i="30"/>
  <c r="AP10" i="30" s="1"/>
  <c r="AH10" i="30"/>
  <c r="AI10" i="30" s="1"/>
  <c r="AA10" i="30"/>
  <c r="T10" i="30"/>
  <c r="D10" i="30"/>
  <c r="AO9" i="30"/>
  <c r="AP9" i="30" s="1"/>
  <c r="AH9" i="30"/>
  <c r="AA9" i="30"/>
  <c r="AB9" i="30" s="1"/>
  <c r="T9" i="30"/>
  <c r="D9" i="30"/>
  <c r="AO8" i="30"/>
  <c r="AP8" i="30" s="1"/>
  <c r="AH8" i="30"/>
  <c r="AI8" i="30" s="1"/>
  <c r="AA8" i="30"/>
  <c r="AB8" i="30" s="1"/>
  <c r="T8" i="30"/>
  <c r="U8" i="30" s="1"/>
  <c r="D8" i="30"/>
  <c r="AO7" i="30"/>
  <c r="AH7" i="30"/>
  <c r="AA7" i="30"/>
  <c r="AB7" i="30" s="1"/>
  <c r="T7" i="30"/>
  <c r="D7" i="30"/>
  <c r="AO6" i="30"/>
  <c r="AH6" i="30"/>
  <c r="AA6" i="30"/>
  <c r="T6" i="30"/>
  <c r="F6" i="30"/>
  <c r="K6" i="30" s="1"/>
  <c r="D6" i="30"/>
  <c r="A6" i="30"/>
  <c r="AI5" i="30"/>
  <c r="AB5" i="30"/>
  <c r="U5" i="30"/>
  <c r="U52" i="30"/>
  <c r="U51" i="30"/>
  <c r="U50" i="30"/>
  <c r="U48" i="30"/>
  <c r="U47" i="30"/>
  <c r="U46" i="30"/>
  <c r="U45" i="30"/>
  <c r="U44" i="30"/>
  <c r="U43" i="30"/>
  <c r="U42" i="30"/>
  <c r="S42" i="30"/>
  <c r="C34" i="30"/>
  <c r="C33" i="30"/>
  <c r="C32" i="30"/>
  <c r="C31" i="30"/>
  <c r="C30" i="30"/>
  <c r="C29" i="30"/>
  <c r="H19" i="30" s="1"/>
  <c r="C28" i="30"/>
  <c r="C27" i="30"/>
  <c r="C26" i="30"/>
  <c r="C25" i="30"/>
  <c r="C24" i="30"/>
  <c r="C23" i="30"/>
  <c r="Q19" i="30"/>
  <c r="J19" i="30"/>
  <c r="AP17" i="30"/>
  <c r="H17" i="30" s="1"/>
  <c r="AB17" i="30"/>
  <c r="O17" i="30"/>
  <c r="AB16" i="30"/>
  <c r="AP13" i="30"/>
  <c r="AE13" i="30" s="1"/>
  <c r="AF13" i="30" s="1"/>
  <c r="AP12" i="30"/>
  <c r="AB12" i="30"/>
  <c r="AP11" i="30"/>
  <c r="V11" i="30" s="1"/>
  <c r="W11" i="30" s="1"/>
  <c r="AI11" i="30"/>
  <c r="AB11" i="30"/>
  <c r="U11" i="30"/>
  <c r="AB10" i="30"/>
  <c r="AI9" i="30"/>
  <c r="AP7" i="30"/>
  <c r="AE7" i="30" s="1"/>
  <c r="AF7" i="30" s="1"/>
  <c r="AJ7" i="30"/>
  <c r="AK7" i="30" s="1"/>
  <c r="AI7" i="30"/>
  <c r="AP6" i="30"/>
  <c r="AI6" i="30"/>
  <c r="AB6" i="30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U17" i="30"/>
  <c r="G51" i="29"/>
  <c r="F51" i="29"/>
  <c r="E51" i="29"/>
  <c r="C50" i="29"/>
  <c r="F17" i="30" s="1"/>
  <c r="C49" i="29"/>
  <c r="F16" i="30" s="1"/>
  <c r="K16" i="30" s="1"/>
  <c r="C48" i="29"/>
  <c r="F15" i="30" s="1"/>
  <c r="K15" i="30" s="1"/>
  <c r="D47" i="29"/>
  <c r="M14" i="30" s="1"/>
  <c r="R14" i="30" s="1"/>
  <c r="D46" i="29"/>
  <c r="M13" i="30" s="1"/>
  <c r="D45" i="29"/>
  <c r="M12" i="30" s="1"/>
  <c r="R12" i="30" s="1"/>
  <c r="C44" i="29"/>
  <c r="F11" i="30" s="1"/>
  <c r="K11" i="30" s="1"/>
  <c r="C43" i="29"/>
  <c r="F10" i="30" s="1"/>
  <c r="C42" i="29"/>
  <c r="F9" i="30" s="1"/>
  <c r="K9" i="30" s="1"/>
  <c r="C41" i="29"/>
  <c r="F8" i="30" s="1"/>
  <c r="K8" i="30" s="1"/>
  <c r="C40" i="29"/>
  <c r="F7" i="30" s="1"/>
  <c r="C39" i="29"/>
  <c r="A39" i="29"/>
  <c r="A40" i="29" s="1"/>
  <c r="G30" i="29"/>
  <c r="F30" i="29"/>
  <c r="E30" i="29"/>
  <c r="D29" i="29"/>
  <c r="H29" i="29" s="1"/>
  <c r="D28" i="29"/>
  <c r="H28" i="29" s="1"/>
  <c r="D27" i="29"/>
  <c r="H27" i="29" s="1"/>
  <c r="C26" i="29"/>
  <c r="H26" i="29" s="1"/>
  <c r="C25" i="29"/>
  <c r="C24" i="29"/>
  <c r="D23" i="29"/>
  <c r="H23" i="29" s="1"/>
  <c r="D22" i="29"/>
  <c r="H22" i="29" s="1"/>
  <c r="D21" i="29"/>
  <c r="D42" i="29" s="1"/>
  <c r="D20" i="29"/>
  <c r="H20" i="29" s="1"/>
  <c r="A20" i="29"/>
  <c r="A21" i="29" s="1"/>
  <c r="D19" i="29"/>
  <c r="H19" i="29" s="1"/>
  <c r="A19" i="29"/>
  <c r="D18" i="29"/>
  <c r="H18" i="29" s="1"/>
  <c r="H7" i="29"/>
  <c r="B28" i="29" s="1"/>
  <c r="F15" i="27"/>
  <c r="E15" i="27"/>
  <c r="D15" i="27"/>
  <c r="C15" i="27"/>
  <c r="B15" i="27"/>
  <c r="F14" i="27"/>
  <c r="E14" i="27"/>
  <c r="E16" i="27" s="1"/>
  <c r="D14" i="27"/>
  <c r="C14" i="27"/>
  <c r="C16" i="27" s="1"/>
  <c r="F29" i="27"/>
  <c r="F50" i="27" s="1"/>
  <c r="AA17" i="28" s="1"/>
  <c r="AF17" i="28" s="1"/>
  <c r="D29" i="27"/>
  <c r="F28" i="27"/>
  <c r="F49" i="27" s="1"/>
  <c r="AA16" i="28" s="1"/>
  <c r="AF16" i="28" s="1"/>
  <c r="D28" i="27"/>
  <c r="F27" i="27"/>
  <c r="F48" i="27" s="1"/>
  <c r="AA15" i="28" s="1"/>
  <c r="AF15" i="28" s="1"/>
  <c r="D27" i="27"/>
  <c r="F26" i="27"/>
  <c r="F47" i="27" s="1"/>
  <c r="AA14" i="28" s="1"/>
  <c r="AF14" i="28" s="1"/>
  <c r="E26" i="27"/>
  <c r="C26" i="27"/>
  <c r="C47" i="27" s="1"/>
  <c r="F14" i="28" s="1"/>
  <c r="K14" i="28" s="1"/>
  <c r="F25" i="27"/>
  <c r="F46" i="27" s="1"/>
  <c r="AA13" i="28" s="1"/>
  <c r="AF13" i="28" s="1"/>
  <c r="E25" i="27"/>
  <c r="E46" i="27" s="1"/>
  <c r="T13" i="28" s="1"/>
  <c r="Y13" i="28" s="1"/>
  <c r="C25" i="27"/>
  <c r="F24" i="27"/>
  <c r="F45" i="27" s="1"/>
  <c r="AA12" i="28" s="1"/>
  <c r="AF12" i="28" s="1"/>
  <c r="E24" i="27"/>
  <c r="E45" i="27" s="1"/>
  <c r="T12" i="28" s="1"/>
  <c r="Y12" i="28" s="1"/>
  <c r="C24" i="27"/>
  <c r="F23" i="27"/>
  <c r="F44" i="27" s="1"/>
  <c r="AA11" i="28" s="1"/>
  <c r="AF11" i="28" s="1"/>
  <c r="D23" i="27"/>
  <c r="D44" i="27" s="1"/>
  <c r="M11" i="28" s="1"/>
  <c r="F22" i="27"/>
  <c r="F43" i="27" s="1"/>
  <c r="AA10" i="28" s="1"/>
  <c r="AF10" i="28" s="1"/>
  <c r="D22" i="27"/>
  <c r="D43" i="27" s="1"/>
  <c r="M10" i="28" s="1"/>
  <c r="F21" i="27"/>
  <c r="F42" i="27" s="1"/>
  <c r="AA9" i="28" s="1"/>
  <c r="AF9" i="28" s="1"/>
  <c r="D21" i="27"/>
  <c r="D42" i="27" s="1"/>
  <c r="M9" i="28" s="1"/>
  <c r="R9" i="28" s="1"/>
  <c r="F20" i="27"/>
  <c r="D20" i="27"/>
  <c r="D41" i="27" s="1"/>
  <c r="M8" i="28" s="1"/>
  <c r="R8" i="28" s="1"/>
  <c r="F19" i="27"/>
  <c r="F40" i="27" s="1"/>
  <c r="AA7" i="28" s="1"/>
  <c r="AF7" i="28" s="1"/>
  <c r="D19" i="27"/>
  <c r="D40" i="27" s="1"/>
  <c r="M7" i="28" s="1"/>
  <c r="R7" i="28" s="1"/>
  <c r="F18" i="27"/>
  <c r="F39" i="27" s="1"/>
  <c r="AA6" i="28" s="1"/>
  <c r="AF6" i="28" s="1"/>
  <c r="D18" i="27"/>
  <c r="D39" i="27" s="1"/>
  <c r="M6" i="28" s="1"/>
  <c r="D46" i="27"/>
  <c r="M13" i="28" s="1"/>
  <c r="R13" i="28" s="1"/>
  <c r="D47" i="27"/>
  <c r="M14" i="28" s="1"/>
  <c r="R14" i="28" s="1"/>
  <c r="C24" i="28"/>
  <c r="C25" i="28"/>
  <c r="C26" i="28"/>
  <c r="C27" i="28"/>
  <c r="C28" i="28"/>
  <c r="C29" i="28"/>
  <c r="C30" i="28"/>
  <c r="C31" i="28"/>
  <c r="C32" i="28"/>
  <c r="C33" i="28"/>
  <c r="C34" i="28"/>
  <c r="C23" i="28"/>
  <c r="H7" i="27"/>
  <c r="B26" i="27" s="1"/>
  <c r="B15" i="3"/>
  <c r="AI5" i="28"/>
  <c r="AI7" i="28" s="1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D6" i="28"/>
  <c r="AH6" i="28"/>
  <c r="AO6" i="28"/>
  <c r="AP6" i="28" s="1"/>
  <c r="AL6" i="28" s="1"/>
  <c r="AM6" i="28" s="1"/>
  <c r="D7" i="28"/>
  <c r="AH7" i="28"/>
  <c r="D8" i="28"/>
  <c r="AH8" i="28"/>
  <c r="D9" i="28"/>
  <c r="AH9" i="28"/>
  <c r="AI9" i="28" s="1"/>
  <c r="D10" i="28"/>
  <c r="AH10" i="28"/>
  <c r="D11" i="28"/>
  <c r="AH11" i="28"/>
  <c r="D12" i="28"/>
  <c r="AH12" i="28"/>
  <c r="D13" i="28"/>
  <c r="AH13" i="28"/>
  <c r="AI13" i="28"/>
  <c r="D14" i="28"/>
  <c r="AH14" i="28"/>
  <c r="AI14" i="28"/>
  <c r="D15" i="28"/>
  <c r="AH15" i="28"/>
  <c r="AI15" i="28" s="1"/>
  <c r="D16" i="28"/>
  <c r="AH16" i="28"/>
  <c r="D17" i="28"/>
  <c r="AH17" i="28"/>
  <c r="H19" i="28"/>
  <c r="J19" i="28"/>
  <c r="O19" i="28"/>
  <c r="Q19" i="28"/>
  <c r="X19" i="28"/>
  <c r="AE19" i="28"/>
  <c r="T41" i="28"/>
  <c r="U41" i="28" s="1"/>
  <c r="V41" i="28" s="1"/>
  <c r="S42" i="28"/>
  <c r="A19" i="27"/>
  <c r="G30" i="27"/>
  <c r="A39" i="27"/>
  <c r="A40" i="27" s="1"/>
  <c r="A41" i="27" s="1"/>
  <c r="C39" i="27"/>
  <c r="F6" i="28" s="1"/>
  <c r="K6" i="28" s="1"/>
  <c r="E39" i="27"/>
  <c r="C40" i="27"/>
  <c r="F7" i="28" s="1"/>
  <c r="K7" i="28" s="1"/>
  <c r="E40" i="27"/>
  <c r="T7" i="28" s="1"/>
  <c r="Y7" i="28" s="1"/>
  <c r="C41" i="27"/>
  <c r="F8" i="28" s="1"/>
  <c r="E41" i="27"/>
  <c r="T8" i="28" s="1"/>
  <c r="Y8" i="28" s="1"/>
  <c r="C42" i="27"/>
  <c r="F9" i="28" s="1"/>
  <c r="E42" i="27"/>
  <c r="C43" i="27"/>
  <c r="F10" i="28" s="1"/>
  <c r="K10" i="28" s="1"/>
  <c r="E43" i="27"/>
  <c r="T10" i="28" s="1"/>
  <c r="Y10" i="28" s="1"/>
  <c r="C44" i="27"/>
  <c r="F11" i="28" s="1"/>
  <c r="K11" i="28" s="1"/>
  <c r="E44" i="27"/>
  <c r="T11" i="28" s="1"/>
  <c r="Y11" i="28" s="1"/>
  <c r="D45" i="27"/>
  <c r="M12" i="28" s="1"/>
  <c r="R12" i="28" s="1"/>
  <c r="C48" i="27"/>
  <c r="F15" i="28" s="1"/>
  <c r="K15" i="28" s="1"/>
  <c r="E48" i="27"/>
  <c r="T15" i="28" s="1"/>
  <c r="Y15" i="28" s="1"/>
  <c r="C49" i="27"/>
  <c r="F16" i="28" s="1"/>
  <c r="K16" i="28" s="1"/>
  <c r="E49" i="27"/>
  <c r="T16" i="28" s="1"/>
  <c r="Y16" i="28" s="1"/>
  <c r="C50" i="27"/>
  <c r="F17" i="28" s="1"/>
  <c r="K17" i="28" s="1"/>
  <c r="E50" i="27"/>
  <c r="T17" i="28" s="1"/>
  <c r="Y17" i="28" s="1"/>
  <c r="G51" i="27"/>
  <c r="H42" i="29" l="1"/>
  <c r="B20" i="27"/>
  <c r="B41" i="27" s="1"/>
  <c r="C11" i="30"/>
  <c r="C9" i="30"/>
  <c r="C6" i="30"/>
  <c r="B21" i="27"/>
  <c r="C9" i="28" s="1"/>
  <c r="D41" i="29"/>
  <c r="M8" i="30" s="1"/>
  <c r="R8" i="30" s="1"/>
  <c r="B21" i="29"/>
  <c r="B42" i="29" s="1"/>
  <c r="D48" i="29"/>
  <c r="M15" i="30" s="1"/>
  <c r="M50" i="30" s="1"/>
  <c r="H50" i="30" s="1"/>
  <c r="J29" i="29"/>
  <c r="J24" i="29"/>
  <c r="C8" i="30"/>
  <c r="D45" i="30"/>
  <c r="B18" i="29"/>
  <c r="B39" i="29" s="1"/>
  <c r="C17" i="30"/>
  <c r="B25" i="27"/>
  <c r="B46" i="27" s="1"/>
  <c r="D47" i="30"/>
  <c r="C12" i="30"/>
  <c r="M9" i="30"/>
  <c r="M44" i="30" s="1"/>
  <c r="H44" i="30" s="1"/>
  <c r="C15" i="30"/>
  <c r="B27" i="29"/>
  <c r="B48" i="29" s="1"/>
  <c r="B23" i="27"/>
  <c r="C11" i="28" s="1"/>
  <c r="B29" i="29"/>
  <c r="B50" i="29" s="1"/>
  <c r="C14" i="30"/>
  <c r="B24" i="27"/>
  <c r="B45" i="27" s="1"/>
  <c r="B22" i="27"/>
  <c r="B43" i="27" s="1"/>
  <c r="B47" i="27"/>
  <c r="C14" i="28"/>
  <c r="B19" i="27"/>
  <c r="I19" i="27" s="1"/>
  <c r="N19" i="27" s="1"/>
  <c r="B28" i="27"/>
  <c r="I28" i="27" s="1"/>
  <c r="B23" i="29"/>
  <c r="B44" i="29" s="1"/>
  <c r="C7" i="30"/>
  <c r="C10" i="30"/>
  <c r="C13" i="30"/>
  <c r="C16" i="30"/>
  <c r="B18" i="27"/>
  <c r="C6" i="28" s="1"/>
  <c r="B27" i="27"/>
  <c r="J27" i="27" s="1"/>
  <c r="B29" i="27"/>
  <c r="J29" i="27" s="1"/>
  <c r="B24" i="29"/>
  <c r="I24" i="29" s="1"/>
  <c r="C47" i="29"/>
  <c r="C30" i="29"/>
  <c r="J27" i="29"/>
  <c r="AE8" i="30"/>
  <c r="AF8" i="30" s="1"/>
  <c r="V8" i="30"/>
  <c r="W8" i="30" s="1"/>
  <c r="AE10" i="30"/>
  <c r="AL10" i="30"/>
  <c r="AM10" i="30" s="1"/>
  <c r="X10" i="30"/>
  <c r="Y10" i="30" s="1"/>
  <c r="H14" i="30"/>
  <c r="O14" i="30"/>
  <c r="AE16" i="30"/>
  <c r="AF16" i="30" s="1"/>
  <c r="AL16" i="30"/>
  <c r="AM16" i="30" s="1"/>
  <c r="AN16" i="30" s="1"/>
  <c r="X16" i="30"/>
  <c r="Y16" i="30" s="1"/>
  <c r="O10" i="30"/>
  <c r="O7" i="30"/>
  <c r="V13" i="30"/>
  <c r="W13" i="30" s="1"/>
  <c r="V7" i="30"/>
  <c r="W7" i="30" s="1"/>
  <c r="H7" i="30"/>
  <c r="X13" i="30"/>
  <c r="Y13" i="30" s="1"/>
  <c r="Z13" i="30" s="1"/>
  <c r="X7" i="30"/>
  <c r="Y7" i="30" s="1"/>
  <c r="AJ13" i="30"/>
  <c r="AK13" i="30" s="1"/>
  <c r="AN13" i="30" s="1"/>
  <c r="AN7" i="30"/>
  <c r="AL13" i="30"/>
  <c r="AM13" i="30" s="1"/>
  <c r="AL7" i="30"/>
  <c r="AM7" i="30" s="1"/>
  <c r="O13" i="30"/>
  <c r="Z8" i="30"/>
  <c r="AE15" i="30"/>
  <c r="AF15" i="30" s="1"/>
  <c r="V15" i="30"/>
  <c r="W15" i="30" s="1"/>
  <c r="H15" i="30"/>
  <c r="AL15" i="30"/>
  <c r="AM15" i="30" s="1"/>
  <c r="AJ15" i="30"/>
  <c r="AK15" i="30" s="1"/>
  <c r="O15" i="30"/>
  <c r="X15" i="30"/>
  <c r="Y15" i="30" s="1"/>
  <c r="AC15" i="30"/>
  <c r="AD15" i="30" s="1"/>
  <c r="AG15" i="30" s="1"/>
  <c r="V6" i="30"/>
  <c r="W6" i="30" s="1"/>
  <c r="H6" i="30"/>
  <c r="AE6" i="30"/>
  <c r="AF6" i="30" s="1"/>
  <c r="AC6" i="30"/>
  <c r="AD6" i="30" s="1"/>
  <c r="AJ6" i="30"/>
  <c r="AK6" i="30" s="1"/>
  <c r="AN6" i="30" s="1"/>
  <c r="O6" i="30"/>
  <c r="AL6" i="30"/>
  <c r="AM6" i="30" s="1"/>
  <c r="X6" i="30"/>
  <c r="Y6" i="30" s="1"/>
  <c r="AN8" i="30"/>
  <c r="AN9" i="30"/>
  <c r="V9" i="30"/>
  <c r="W9" i="30" s="1"/>
  <c r="H9" i="30"/>
  <c r="O9" i="30"/>
  <c r="AC9" i="30"/>
  <c r="AD9" i="30" s="1"/>
  <c r="AG9" i="30" s="1"/>
  <c r="X9" i="30"/>
  <c r="Y9" i="30" s="1"/>
  <c r="AL9" i="30"/>
  <c r="AM9" i="30" s="1"/>
  <c r="AJ9" i="30"/>
  <c r="AK9" i="30" s="1"/>
  <c r="AE9" i="30"/>
  <c r="AF9" i="30" s="1"/>
  <c r="AE12" i="30"/>
  <c r="AF12" i="30" s="1"/>
  <c r="V12" i="30"/>
  <c r="W12" i="30" s="1"/>
  <c r="H12" i="30"/>
  <c r="AL12" i="30"/>
  <c r="AM12" i="30" s="1"/>
  <c r="AJ12" i="30"/>
  <c r="AK12" i="30" s="1"/>
  <c r="X12" i="30"/>
  <c r="Y12" i="30" s="1"/>
  <c r="AC12" i="30"/>
  <c r="AD12" i="30" s="1"/>
  <c r="O12" i="30"/>
  <c r="AF10" i="30"/>
  <c r="V17" i="30"/>
  <c r="W17" i="30" s="1"/>
  <c r="Z17" i="30" s="1"/>
  <c r="H8" i="30"/>
  <c r="U10" i="30"/>
  <c r="D19" i="30"/>
  <c r="V10" i="30"/>
  <c r="W10" i="30" s="1"/>
  <c r="O11" i="30"/>
  <c r="H13" i="30"/>
  <c r="AG10" i="30"/>
  <c r="U16" i="30"/>
  <c r="Z16" i="30" s="1"/>
  <c r="AC8" i="30"/>
  <c r="AD8" i="30" s="1"/>
  <c r="AG8" i="30" s="1"/>
  <c r="AJ8" i="30"/>
  <c r="AK8" i="30" s="1"/>
  <c r="X8" i="30"/>
  <c r="Y8" i="30" s="1"/>
  <c r="AL8" i="30"/>
  <c r="AM8" i="30" s="1"/>
  <c r="K10" i="30"/>
  <c r="U15" i="30"/>
  <c r="K7" i="30"/>
  <c r="U6" i="30"/>
  <c r="AJ16" i="30"/>
  <c r="AK16" i="30" s="1"/>
  <c r="V16" i="30"/>
  <c r="W16" i="30" s="1"/>
  <c r="O16" i="30"/>
  <c r="AE17" i="30"/>
  <c r="AF17" i="30" s="1"/>
  <c r="U7" i="30"/>
  <c r="Z7" i="30" s="1"/>
  <c r="AI12" i="30"/>
  <c r="AE14" i="30"/>
  <c r="AF14" i="30" s="1"/>
  <c r="H16" i="30"/>
  <c r="AI17" i="30"/>
  <c r="H10" i="30"/>
  <c r="U12" i="30"/>
  <c r="U9" i="30"/>
  <c r="AE11" i="30"/>
  <c r="AF11" i="30" s="1"/>
  <c r="O8" i="30"/>
  <c r="AI15" i="30"/>
  <c r="AC17" i="30"/>
  <c r="AD17" i="30" s="1"/>
  <c r="AL17" i="30"/>
  <c r="AM17" i="30" s="1"/>
  <c r="AJ17" i="30"/>
  <c r="AK17" i="30" s="1"/>
  <c r="X17" i="30"/>
  <c r="Y17" i="30" s="1"/>
  <c r="R13" i="30"/>
  <c r="AC11" i="30"/>
  <c r="AD11" i="30" s="1"/>
  <c r="AG11" i="30" s="1"/>
  <c r="AL11" i="30"/>
  <c r="AM11" i="30" s="1"/>
  <c r="AJ11" i="30"/>
  <c r="AK11" i="30" s="1"/>
  <c r="AN11" i="30" s="1"/>
  <c r="X11" i="30"/>
  <c r="Y11" i="30" s="1"/>
  <c r="Z11" i="30" s="1"/>
  <c r="AC14" i="30"/>
  <c r="AD14" i="30" s="1"/>
  <c r="AL14" i="30"/>
  <c r="AM14" i="30" s="1"/>
  <c r="AJ14" i="30"/>
  <c r="AK14" i="30" s="1"/>
  <c r="AN14" i="30" s="1"/>
  <c r="X14" i="30"/>
  <c r="Y14" i="30" s="1"/>
  <c r="AJ10" i="30"/>
  <c r="AK10" i="30" s="1"/>
  <c r="AN10" i="30" s="1"/>
  <c r="H11" i="30"/>
  <c r="V14" i="30"/>
  <c r="W14" i="30" s="1"/>
  <c r="O19" i="30"/>
  <c r="AC7" i="30"/>
  <c r="AD7" i="30" s="1"/>
  <c r="AG7" i="30" s="1"/>
  <c r="AC10" i="30"/>
  <c r="AD10" i="30" s="1"/>
  <c r="AC13" i="30"/>
  <c r="AD13" i="30" s="1"/>
  <c r="AG13" i="30" s="1"/>
  <c r="AC16" i="30"/>
  <c r="AD16" i="30" s="1"/>
  <c r="K17" i="30"/>
  <c r="B49" i="29"/>
  <c r="I28" i="29"/>
  <c r="A41" i="29"/>
  <c r="A42" i="29" s="1"/>
  <c r="A43" i="29" s="1"/>
  <c r="A44" i="29" s="1"/>
  <c r="A45" i="29" s="1"/>
  <c r="A46" i="29" s="1"/>
  <c r="A47" i="29" s="1"/>
  <c r="A48" i="29" s="1"/>
  <c r="A49" i="29" s="1"/>
  <c r="A50" i="29" s="1"/>
  <c r="A22" i="29"/>
  <c r="D40" i="29"/>
  <c r="B20" i="29"/>
  <c r="M20" i="29" s="1"/>
  <c r="J22" i="29"/>
  <c r="J28" i="29"/>
  <c r="D39" i="29"/>
  <c r="M6" i="30" s="1"/>
  <c r="R6" i="30" s="1"/>
  <c r="D50" i="29"/>
  <c r="H21" i="29"/>
  <c r="B26" i="29"/>
  <c r="B19" i="29"/>
  <c r="M19" i="29" s="1"/>
  <c r="J21" i="29"/>
  <c r="B25" i="29"/>
  <c r="D49" i="29"/>
  <c r="C46" i="29"/>
  <c r="D30" i="29"/>
  <c r="C45" i="29"/>
  <c r="J20" i="29"/>
  <c r="H25" i="29"/>
  <c r="J19" i="29"/>
  <c r="H24" i="29"/>
  <c r="J25" i="29"/>
  <c r="D44" i="29"/>
  <c r="J18" i="29"/>
  <c r="B22" i="29"/>
  <c r="D43" i="29"/>
  <c r="J26" i="29"/>
  <c r="J23" i="29"/>
  <c r="H20" i="27"/>
  <c r="H25" i="27"/>
  <c r="H21" i="27"/>
  <c r="C37" i="27"/>
  <c r="E35" i="27"/>
  <c r="D37" i="27"/>
  <c r="D16" i="27"/>
  <c r="D35" i="27"/>
  <c r="F35" i="27"/>
  <c r="F16" i="27"/>
  <c r="F37" i="27"/>
  <c r="E37" i="27"/>
  <c r="C35" i="27"/>
  <c r="C46" i="27"/>
  <c r="F13" i="28" s="1"/>
  <c r="K13" i="28" s="1"/>
  <c r="H29" i="27"/>
  <c r="H26" i="27"/>
  <c r="H28" i="27"/>
  <c r="D50" i="27"/>
  <c r="M17" i="28" s="1"/>
  <c r="R17" i="28" s="1"/>
  <c r="D49" i="27"/>
  <c r="M16" i="28" s="1"/>
  <c r="R16" i="28" s="1"/>
  <c r="F41" i="27"/>
  <c r="AA8" i="28" s="1"/>
  <c r="AF8" i="28" s="1"/>
  <c r="AF19" i="28" s="1"/>
  <c r="H22" i="27"/>
  <c r="H23" i="27"/>
  <c r="H27" i="27"/>
  <c r="D48" i="27"/>
  <c r="M15" i="28" s="1"/>
  <c r="R15" i="28" s="1"/>
  <c r="E47" i="27"/>
  <c r="T14" i="28" s="1"/>
  <c r="Y14" i="28" s="1"/>
  <c r="C30" i="27"/>
  <c r="E30" i="27"/>
  <c r="H24" i="27"/>
  <c r="C45" i="27"/>
  <c r="F30" i="27"/>
  <c r="H19" i="27"/>
  <c r="H42" i="27"/>
  <c r="H18" i="27"/>
  <c r="D30" i="27"/>
  <c r="M42" i="28"/>
  <c r="H43" i="27"/>
  <c r="T9" i="28"/>
  <c r="Y9" i="28" s="1"/>
  <c r="H44" i="27"/>
  <c r="M45" i="28"/>
  <c r="H40" i="27"/>
  <c r="R10" i="28"/>
  <c r="T6" i="28"/>
  <c r="Y6" i="28" s="1"/>
  <c r="T42" i="28"/>
  <c r="U42" i="28" s="1"/>
  <c r="V42" i="28" s="1"/>
  <c r="AO7" i="28"/>
  <c r="AP7" i="28" s="1"/>
  <c r="H7" i="28" s="1"/>
  <c r="D46" i="28"/>
  <c r="D44" i="28"/>
  <c r="J26" i="27"/>
  <c r="I26" i="27"/>
  <c r="AJ7" i="28"/>
  <c r="AK7" i="28" s="1"/>
  <c r="AI8" i="28"/>
  <c r="D19" i="28"/>
  <c r="AI10" i="28"/>
  <c r="K8" i="28"/>
  <c r="R11" i="28"/>
  <c r="M46" i="28"/>
  <c r="AI17" i="28"/>
  <c r="AI16" i="28"/>
  <c r="AI6" i="28"/>
  <c r="AI12" i="28"/>
  <c r="AI11" i="28"/>
  <c r="K9" i="28"/>
  <c r="O7" i="28"/>
  <c r="AC7" i="28"/>
  <c r="AD7" i="28" s="1"/>
  <c r="O6" i="28"/>
  <c r="AC6" i="28"/>
  <c r="H6" i="28"/>
  <c r="V6" i="28"/>
  <c r="AJ6" i="28"/>
  <c r="AK6" i="28" s="1"/>
  <c r="AL7" i="28"/>
  <c r="AM7" i="28" s="1"/>
  <c r="R6" i="28"/>
  <c r="A42" i="27"/>
  <c r="A43" i="27" s="1"/>
  <c r="A44" i="27" s="1"/>
  <c r="A45" i="27" s="1"/>
  <c r="A46" i="27" s="1"/>
  <c r="A47" i="27" s="1"/>
  <c r="A48" i="27" s="1"/>
  <c r="A49" i="27" s="1"/>
  <c r="A50" i="27" s="1"/>
  <c r="H39" i="27"/>
  <c r="A20" i="27"/>
  <c r="W6" i="28" l="1"/>
  <c r="H41" i="29"/>
  <c r="C8" i="28"/>
  <c r="K43" i="28" s="1"/>
  <c r="H39" i="29"/>
  <c r="I20" i="27"/>
  <c r="N20" i="27" s="1"/>
  <c r="J20" i="27"/>
  <c r="J25" i="27"/>
  <c r="M41" i="28"/>
  <c r="H41" i="28" s="1"/>
  <c r="J28" i="27"/>
  <c r="K28" i="27" s="1"/>
  <c r="L28" i="27" s="1"/>
  <c r="M29" i="27"/>
  <c r="I21" i="29"/>
  <c r="N21" i="29" s="1"/>
  <c r="K49" i="28"/>
  <c r="K41" i="30"/>
  <c r="I23" i="29"/>
  <c r="K23" i="29" s="1"/>
  <c r="L23" i="29" s="1"/>
  <c r="H48" i="29"/>
  <c r="R15" i="30"/>
  <c r="K50" i="30" s="1"/>
  <c r="I24" i="27"/>
  <c r="B45" i="29"/>
  <c r="K43" i="30"/>
  <c r="I21" i="27"/>
  <c r="I25" i="27"/>
  <c r="I29" i="27"/>
  <c r="K29" i="27" s="1"/>
  <c r="L29" i="27" s="1"/>
  <c r="C13" i="28"/>
  <c r="K48" i="28" s="1"/>
  <c r="J21" i="27"/>
  <c r="B42" i="27"/>
  <c r="M43" i="30"/>
  <c r="H43" i="30" s="1"/>
  <c r="C12" i="28"/>
  <c r="I22" i="27"/>
  <c r="B39" i="27"/>
  <c r="I18" i="29"/>
  <c r="K18" i="29" s="1"/>
  <c r="J23" i="27"/>
  <c r="B44" i="27"/>
  <c r="J22" i="27"/>
  <c r="R9" i="30"/>
  <c r="K44" i="30" s="1"/>
  <c r="M18" i="29"/>
  <c r="J24" i="27"/>
  <c r="K46" i="28"/>
  <c r="M19" i="27"/>
  <c r="C10" i="28"/>
  <c r="K45" i="28" s="1"/>
  <c r="J19" i="27"/>
  <c r="M41" i="30"/>
  <c r="H41" i="30" s="1"/>
  <c r="I29" i="29"/>
  <c r="K29" i="29" s="1"/>
  <c r="L29" i="29" s="1"/>
  <c r="I23" i="27"/>
  <c r="K24" i="29"/>
  <c r="L24" i="29" s="1"/>
  <c r="J18" i="27"/>
  <c r="I27" i="29"/>
  <c r="K27" i="29" s="1"/>
  <c r="L27" i="29" s="1"/>
  <c r="H44" i="29"/>
  <c r="M11" i="30"/>
  <c r="H49" i="29"/>
  <c r="M16" i="30"/>
  <c r="H40" i="29"/>
  <c r="M7" i="30"/>
  <c r="C7" i="28"/>
  <c r="K42" i="28" s="1"/>
  <c r="B40" i="27"/>
  <c r="I27" i="27"/>
  <c r="K27" i="27" s="1"/>
  <c r="L27" i="27" s="1"/>
  <c r="H47" i="29"/>
  <c r="F14" i="30"/>
  <c r="B30" i="27"/>
  <c r="H45" i="29"/>
  <c r="F12" i="30"/>
  <c r="B49" i="27"/>
  <c r="C16" i="28"/>
  <c r="K51" i="28" s="1"/>
  <c r="B50" i="27"/>
  <c r="C17" i="28"/>
  <c r="K52" i="28" s="1"/>
  <c r="B48" i="27"/>
  <c r="C15" i="28"/>
  <c r="K50" i="28" s="1"/>
  <c r="H50" i="29"/>
  <c r="M17" i="30"/>
  <c r="H43" i="29"/>
  <c r="M10" i="30"/>
  <c r="I18" i="27"/>
  <c r="N18" i="27" s="1"/>
  <c r="H46" i="29"/>
  <c r="F13" i="30"/>
  <c r="K28" i="29"/>
  <c r="L28" i="29" s="1"/>
  <c r="J30" i="29"/>
  <c r="AG6" i="30"/>
  <c r="Z14" i="30"/>
  <c r="AG16" i="30"/>
  <c r="AN17" i="30"/>
  <c r="AG12" i="30"/>
  <c r="AG17" i="30"/>
  <c r="Z15" i="30"/>
  <c r="Z10" i="30"/>
  <c r="AN15" i="30"/>
  <c r="AN12" i="30"/>
  <c r="Z9" i="30"/>
  <c r="Z6" i="30"/>
  <c r="AG14" i="30"/>
  <c r="Z12" i="30"/>
  <c r="M21" i="29"/>
  <c r="D51" i="29"/>
  <c r="B46" i="29"/>
  <c r="I25" i="29"/>
  <c r="K25" i="29" s="1"/>
  <c r="L25" i="29" s="1"/>
  <c r="H30" i="29"/>
  <c r="M30" i="29" s="1"/>
  <c r="B40" i="29"/>
  <c r="I19" i="29"/>
  <c r="B30" i="29"/>
  <c r="B41" i="29"/>
  <c r="I20" i="29"/>
  <c r="B43" i="29"/>
  <c r="I22" i="29"/>
  <c r="K22" i="29" s="1"/>
  <c r="C51" i="29"/>
  <c r="I26" i="29"/>
  <c r="K26" i="29" s="1"/>
  <c r="B47" i="29"/>
  <c r="A23" i="29"/>
  <c r="M22" i="29"/>
  <c r="H48" i="27"/>
  <c r="K44" i="28"/>
  <c r="M44" i="28"/>
  <c r="M50" i="28"/>
  <c r="H46" i="27"/>
  <c r="M48" i="28"/>
  <c r="M51" i="28"/>
  <c r="H50" i="27"/>
  <c r="D51" i="27"/>
  <c r="M52" i="28"/>
  <c r="M19" i="28"/>
  <c r="Y19" i="28"/>
  <c r="H49" i="27"/>
  <c r="M43" i="28"/>
  <c r="H41" i="27"/>
  <c r="F51" i="27"/>
  <c r="AA19" i="28"/>
  <c r="AN7" i="28"/>
  <c r="T19" i="28"/>
  <c r="H47" i="27"/>
  <c r="M49" i="28"/>
  <c r="E51" i="27"/>
  <c r="F12" i="28"/>
  <c r="H45" i="27"/>
  <c r="C51" i="27"/>
  <c r="H30" i="27"/>
  <c r="M30" i="27" s="1"/>
  <c r="D51" i="28" s="1"/>
  <c r="H42" i="28"/>
  <c r="M18" i="27"/>
  <c r="AO8" i="28"/>
  <c r="AP8" i="28" s="1"/>
  <c r="T43" i="28"/>
  <c r="U43" i="28" s="1"/>
  <c r="V43" i="28" s="1"/>
  <c r="M20" i="27"/>
  <c r="V7" i="28"/>
  <c r="W7" i="28" s="1"/>
  <c r="K26" i="27"/>
  <c r="L26" i="27" s="1"/>
  <c r="AN6" i="28"/>
  <c r="R19" i="28"/>
  <c r="K41" i="28"/>
  <c r="AD6" i="28"/>
  <c r="A21" i="27"/>
  <c r="N18" i="29" l="1"/>
  <c r="K25" i="27"/>
  <c r="L25" i="27" s="1"/>
  <c r="K24" i="27"/>
  <c r="L24" i="27" s="1"/>
  <c r="K20" i="27"/>
  <c r="L20" i="27" s="1"/>
  <c r="K21" i="27"/>
  <c r="L21" i="27" s="1"/>
  <c r="K21" i="29"/>
  <c r="L21" i="29" s="1"/>
  <c r="K23" i="27"/>
  <c r="L23" i="27" s="1"/>
  <c r="K22" i="27"/>
  <c r="L22" i="27" s="1"/>
  <c r="K18" i="27"/>
  <c r="I30" i="27"/>
  <c r="H51" i="29"/>
  <c r="J30" i="27"/>
  <c r="K19" i="27"/>
  <c r="L19" i="27" s="1"/>
  <c r="B51" i="27"/>
  <c r="M45" i="30"/>
  <c r="H45" i="30" s="1"/>
  <c r="R10" i="30"/>
  <c r="K45" i="30" s="1"/>
  <c r="R11" i="30"/>
  <c r="K46" i="30" s="1"/>
  <c r="M46" i="30"/>
  <c r="H46" i="30" s="1"/>
  <c r="K12" i="30"/>
  <c r="M47" i="30"/>
  <c r="H47" i="30" s="1"/>
  <c r="F19" i="30"/>
  <c r="R17" i="30"/>
  <c r="K52" i="30" s="1"/>
  <c r="M52" i="30"/>
  <c r="H52" i="30" s="1"/>
  <c r="K14" i="30"/>
  <c r="K49" i="30" s="1"/>
  <c r="M49" i="30"/>
  <c r="H49" i="30" s="1"/>
  <c r="M48" i="30"/>
  <c r="H48" i="30" s="1"/>
  <c r="K13" i="30"/>
  <c r="K48" i="30" s="1"/>
  <c r="R7" i="30"/>
  <c r="M19" i="30"/>
  <c r="M42" i="30"/>
  <c r="M51" i="30"/>
  <c r="H51" i="30" s="1"/>
  <c r="R16" i="30"/>
  <c r="K51" i="30" s="1"/>
  <c r="N22" i="29"/>
  <c r="A24" i="29"/>
  <c r="N23" i="29"/>
  <c r="M23" i="29"/>
  <c r="L22" i="29"/>
  <c r="L18" i="29"/>
  <c r="K20" i="29"/>
  <c r="N20" i="29"/>
  <c r="I30" i="29"/>
  <c r="L26" i="29"/>
  <c r="N19" i="29"/>
  <c r="K19" i="29"/>
  <c r="B51" i="29"/>
  <c r="H43" i="28"/>
  <c r="D36" i="27"/>
  <c r="N5" i="28" s="1"/>
  <c r="E36" i="27"/>
  <c r="U5" i="28" s="1"/>
  <c r="C36" i="27"/>
  <c r="B36" i="27"/>
  <c r="F36" i="27"/>
  <c r="AB5" i="28" s="1"/>
  <c r="H51" i="27"/>
  <c r="K12" i="28"/>
  <c r="M47" i="28"/>
  <c r="M54" i="28" s="1"/>
  <c r="D38" i="28" s="1"/>
  <c r="F19" i="28"/>
  <c r="T44" i="28"/>
  <c r="U44" i="28" s="1"/>
  <c r="V44" i="28" s="1"/>
  <c r="H44" i="28" s="1"/>
  <c r="AO9" i="28"/>
  <c r="AP9" i="28" s="1"/>
  <c r="AL8" i="28"/>
  <c r="AM8" i="28" s="1"/>
  <c r="H8" i="28"/>
  <c r="V8" i="28"/>
  <c r="W8" i="28" s="1"/>
  <c r="AJ8" i="28"/>
  <c r="AK8" i="28" s="1"/>
  <c r="AC8" i="28"/>
  <c r="O8" i="28"/>
  <c r="M21" i="27"/>
  <c r="N21" i="27"/>
  <c r="A22" i="27"/>
  <c r="K30" i="27" l="1"/>
  <c r="L30" i="27" s="1"/>
  <c r="S39" i="28" s="1"/>
  <c r="L18" i="27"/>
  <c r="K42" i="30"/>
  <c r="R19" i="30"/>
  <c r="H42" i="30"/>
  <c r="H54" i="30" s="1"/>
  <c r="M54" i="30"/>
  <c r="D38" i="30" s="1"/>
  <c r="K47" i="30"/>
  <c r="K19" i="30"/>
  <c r="L19" i="29"/>
  <c r="A25" i="29"/>
  <c r="N24" i="29"/>
  <c r="M24" i="29"/>
  <c r="L20" i="29"/>
  <c r="K30" i="29"/>
  <c r="L30" i="29" s="1"/>
  <c r="S39" i="30" s="1"/>
  <c r="N16" i="28"/>
  <c r="N17" i="28"/>
  <c r="N10" i="28"/>
  <c r="N12" i="28"/>
  <c r="N8" i="28"/>
  <c r="P8" i="28" s="1"/>
  <c r="S8" i="28" s="1"/>
  <c r="N14" i="28"/>
  <c r="N13" i="28"/>
  <c r="N11" i="28"/>
  <c r="N6" i="28"/>
  <c r="N15" i="28"/>
  <c r="N7" i="28"/>
  <c r="N9" i="28"/>
  <c r="J46" i="27"/>
  <c r="J41" i="27"/>
  <c r="J39" i="27"/>
  <c r="J48" i="27"/>
  <c r="J42" i="27"/>
  <c r="J49" i="27"/>
  <c r="J50" i="27"/>
  <c r="J47" i="27"/>
  <c r="G5" i="28"/>
  <c r="J43" i="27"/>
  <c r="J45" i="27"/>
  <c r="J40" i="27"/>
  <c r="J44" i="27"/>
  <c r="U7" i="28"/>
  <c r="Z7" i="28" s="1"/>
  <c r="U8" i="28"/>
  <c r="Z8" i="28" s="1"/>
  <c r="U14" i="28"/>
  <c r="U15" i="28"/>
  <c r="U10" i="28"/>
  <c r="U13" i="28"/>
  <c r="U11" i="28"/>
  <c r="U9" i="28"/>
  <c r="U17" i="28"/>
  <c r="U16" i="28"/>
  <c r="U12" i="28"/>
  <c r="U6" i="28"/>
  <c r="AB10" i="28"/>
  <c r="AB12" i="28"/>
  <c r="AB14" i="28"/>
  <c r="AB8" i="28"/>
  <c r="AB6" i="28"/>
  <c r="AB7" i="28"/>
  <c r="AG7" i="28" s="1"/>
  <c r="AB13" i="28"/>
  <c r="AB15" i="28"/>
  <c r="AB9" i="28"/>
  <c r="AB11" i="28"/>
  <c r="AB17" i="28"/>
  <c r="AB16" i="28"/>
  <c r="I39" i="27"/>
  <c r="B5" i="28"/>
  <c r="I42" i="27"/>
  <c r="I46" i="27"/>
  <c r="I48" i="27"/>
  <c r="I44" i="27"/>
  <c r="I49" i="27"/>
  <c r="I40" i="27"/>
  <c r="I50" i="27"/>
  <c r="I41" i="27"/>
  <c r="I47" i="27"/>
  <c r="I45" i="27"/>
  <c r="I43" i="27"/>
  <c r="AN8" i="28"/>
  <c r="K47" i="28"/>
  <c r="K54" i="28" s="1"/>
  <c r="K19" i="28"/>
  <c r="AD8" i="28"/>
  <c r="AO10" i="28"/>
  <c r="AP10" i="28" s="1"/>
  <c r="T45" i="28"/>
  <c r="U45" i="28" s="1"/>
  <c r="V45" i="28" s="1"/>
  <c r="H45" i="28" s="1"/>
  <c r="H9" i="28"/>
  <c r="AJ9" i="28"/>
  <c r="AK9" i="28" s="1"/>
  <c r="AN9" i="28" s="1"/>
  <c r="V9" i="28"/>
  <c r="AC9" i="28"/>
  <c r="AD9" i="28" s="1"/>
  <c r="O9" i="28"/>
  <c r="AL9" i="28"/>
  <c r="AM9" i="28" s="1"/>
  <c r="N22" i="27"/>
  <c r="A23" i="27"/>
  <c r="M22" i="27"/>
  <c r="K54" i="30" l="1"/>
  <c r="S41" i="30"/>
  <c r="N25" i="29"/>
  <c r="A26" i="29"/>
  <c r="M25" i="29"/>
  <c r="AG9" i="28"/>
  <c r="J51" i="27"/>
  <c r="K40" i="27"/>
  <c r="B7" i="28"/>
  <c r="P7" i="28"/>
  <c r="S7" i="28" s="1"/>
  <c r="B10" i="28"/>
  <c r="E10" i="28" s="1"/>
  <c r="K43" i="27"/>
  <c r="G16" i="28"/>
  <c r="I16" i="28" s="1"/>
  <c r="G10" i="28"/>
  <c r="G9" i="28"/>
  <c r="I9" i="28" s="1"/>
  <c r="G6" i="28"/>
  <c r="G17" i="28"/>
  <c r="I17" i="28" s="1"/>
  <c r="G7" i="28"/>
  <c r="I7" i="28" s="1"/>
  <c r="G11" i="28"/>
  <c r="I11" i="28" s="1"/>
  <c r="G15" i="28"/>
  <c r="I15" i="28" s="1"/>
  <c r="L15" i="28" s="1"/>
  <c r="G8" i="28"/>
  <c r="I8" i="28" s="1"/>
  <c r="J43" i="28" s="1"/>
  <c r="G14" i="28"/>
  <c r="G13" i="28"/>
  <c r="G12" i="28"/>
  <c r="K46" i="27"/>
  <c r="B13" i="28"/>
  <c r="B17" i="28"/>
  <c r="K50" i="27"/>
  <c r="K49" i="27"/>
  <c r="B16" i="28"/>
  <c r="K44" i="27"/>
  <c r="B11" i="28"/>
  <c r="P6" i="28"/>
  <c r="S6" i="28" s="1"/>
  <c r="N19" i="28"/>
  <c r="B6" i="28"/>
  <c r="I51" i="27"/>
  <c r="K39" i="27"/>
  <c r="K48" i="27"/>
  <c r="B15" i="28"/>
  <c r="AG6" i="28"/>
  <c r="AB19" i="28"/>
  <c r="B9" i="28"/>
  <c r="E9" i="28" s="1"/>
  <c r="K42" i="27"/>
  <c r="P9" i="28"/>
  <c r="S9" i="28" s="1"/>
  <c r="B12" i="28"/>
  <c r="K45" i="27"/>
  <c r="B14" i="28"/>
  <c r="K47" i="27"/>
  <c r="Z6" i="28"/>
  <c r="U19" i="28"/>
  <c r="K41" i="27"/>
  <c r="B8" i="28"/>
  <c r="AC10" i="28"/>
  <c r="AJ10" i="28"/>
  <c r="AK10" i="28" s="1"/>
  <c r="AL10" i="28"/>
  <c r="AM10" i="28" s="1"/>
  <c r="H10" i="28"/>
  <c r="V10" i="28"/>
  <c r="W10" i="28" s="1"/>
  <c r="Z10" i="28" s="1"/>
  <c r="O10" i="28"/>
  <c r="P10" i="28" s="1"/>
  <c r="W9" i="28"/>
  <c r="AO11" i="28"/>
  <c r="AP11" i="28" s="1"/>
  <c r="T46" i="28"/>
  <c r="U46" i="28" s="1"/>
  <c r="V46" i="28" s="1"/>
  <c r="H46" i="28" s="1"/>
  <c r="AG8" i="28"/>
  <c r="N23" i="27"/>
  <c r="A24" i="27"/>
  <c r="M23" i="27"/>
  <c r="A27" i="29" l="1"/>
  <c r="N26" i="29"/>
  <c r="M26" i="29"/>
  <c r="J44" i="28"/>
  <c r="J42" i="28"/>
  <c r="L8" i="28"/>
  <c r="L11" i="28"/>
  <c r="E16" i="28"/>
  <c r="G51" i="28"/>
  <c r="E8" i="28"/>
  <c r="G43" i="28"/>
  <c r="I43" i="28" s="1"/>
  <c r="L43" i="28" s="1"/>
  <c r="L50" i="27"/>
  <c r="M50" i="27"/>
  <c r="N50" i="27" s="1"/>
  <c r="E15" i="28"/>
  <c r="G50" i="28"/>
  <c r="E17" i="28"/>
  <c r="G52" i="28"/>
  <c r="G44" i="28"/>
  <c r="I44" i="28" s="1"/>
  <c r="E13" i="28"/>
  <c r="G48" i="28"/>
  <c r="L41" i="27"/>
  <c r="M41" i="27"/>
  <c r="N41" i="27" s="1"/>
  <c r="I6" i="28"/>
  <c r="G19" i="28"/>
  <c r="G45" i="28"/>
  <c r="I45" i="28" s="1"/>
  <c r="I10" i="28"/>
  <c r="L10" i="28" s="1"/>
  <c r="L7" i="28"/>
  <c r="M46" i="27"/>
  <c r="N46" i="27" s="1"/>
  <c r="L46" i="27"/>
  <c r="L47" i="27"/>
  <c r="M47" i="27"/>
  <c r="N47" i="27" s="1"/>
  <c r="L49" i="27"/>
  <c r="M49" i="27"/>
  <c r="N49" i="27" s="1"/>
  <c r="M48" i="27"/>
  <c r="N48" i="27" s="1"/>
  <c r="L48" i="27"/>
  <c r="L17" i="28"/>
  <c r="L39" i="27"/>
  <c r="M39" i="27"/>
  <c r="K51" i="27"/>
  <c r="L51" i="27" s="1"/>
  <c r="S40" i="28" s="1"/>
  <c r="L16" i="28"/>
  <c r="L43" i="27"/>
  <c r="M43" i="27"/>
  <c r="N43" i="27" s="1"/>
  <c r="E14" i="28"/>
  <c r="G49" i="28"/>
  <c r="E6" i="28"/>
  <c r="G41" i="28"/>
  <c r="B19" i="28"/>
  <c r="L9" i="28"/>
  <c r="L45" i="27"/>
  <c r="M45" i="27"/>
  <c r="N45" i="27" s="1"/>
  <c r="E12" i="28"/>
  <c r="G47" i="28"/>
  <c r="E11" i="28"/>
  <c r="G46" i="28"/>
  <c r="I46" i="28" s="1"/>
  <c r="E7" i="28"/>
  <c r="G42" i="28"/>
  <c r="I42" i="28" s="1"/>
  <c r="L42" i="27"/>
  <c r="M42" i="27"/>
  <c r="N42" i="27" s="1"/>
  <c r="M44" i="27"/>
  <c r="N44" i="27" s="1"/>
  <c r="L44" i="27"/>
  <c r="M40" i="27"/>
  <c r="N40" i="27" s="1"/>
  <c r="L40" i="27"/>
  <c r="AN10" i="28"/>
  <c r="Z9" i="28"/>
  <c r="S10" i="28"/>
  <c r="AC11" i="28"/>
  <c r="AD11" i="28" s="1"/>
  <c r="AG11" i="28" s="1"/>
  <c r="AL11" i="28"/>
  <c r="AM11" i="28" s="1"/>
  <c r="AJ11" i="28"/>
  <c r="AK11" i="28" s="1"/>
  <c r="V11" i="28"/>
  <c r="W11" i="28" s="1"/>
  <c r="Z11" i="28" s="1"/>
  <c r="H11" i="28"/>
  <c r="O11" i="28"/>
  <c r="P11" i="28" s="1"/>
  <c r="T47" i="28"/>
  <c r="U47" i="28" s="1"/>
  <c r="V47" i="28" s="1"/>
  <c r="H47" i="28" s="1"/>
  <c r="AO12" i="28"/>
  <c r="AP12" i="28" s="1"/>
  <c r="AD10" i="28"/>
  <c r="M24" i="27"/>
  <c r="N24" i="27"/>
  <c r="A25" i="27"/>
  <c r="A28" i="29" l="1"/>
  <c r="N27" i="29"/>
  <c r="M27" i="29"/>
  <c r="L44" i="28"/>
  <c r="L42" i="28"/>
  <c r="I47" i="28"/>
  <c r="I41" i="28"/>
  <c r="G54" i="28"/>
  <c r="D39" i="28" s="1"/>
  <c r="L6" i="28"/>
  <c r="J41" i="28"/>
  <c r="E19" i="28"/>
  <c r="N39" i="27"/>
  <c r="M51" i="27"/>
  <c r="AN11" i="28"/>
  <c r="V19" i="28"/>
  <c r="AG10" i="28"/>
  <c r="AL12" i="28"/>
  <c r="AM12" i="28" s="1"/>
  <c r="H12" i="28"/>
  <c r="I12" i="28" s="1"/>
  <c r="V12" i="28"/>
  <c r="W12" i="28" s="1"/>
  <c r="Z12" i="28" s="1"/>
  <c r="AC12" i="28"/>
  <c r="AD12" i="28" s="1"/>
  <c r="AG12" i="28" s="1"/>
  <c r="O12" i="28"/>
  <c r="P12" i="28" s="1"/>
  <c r="AJ12" i="28"/>
  <c r="AK12" i="28" s="1"/>
  <c r="T48" i="28"/>
  <c r="U48" i="28" s="1"/>
  <c r="V48" i="28" s="1"/>
  <c r="H48" i="28" s="1"/>
  <c r="I48" i="28" s="1"/>
  <c r="AO13" i="28"/>
  <c r="AP13" i="28" s="1"/>
  <c r="S11" i="28"/>
  <c r="J46" i="28"/>
  <c r="L46" i="28" s="1"/>
  <c r="J45" i="28"/>
  <c r="N25" i="27"/>
  <c r="A26" i="27"/>
  <c r="M25" i="27"/>
  <c r="A29" i="29" l="1"/>
  <c r="N28" i="29"/>
  <c r="M28" i="29"/>
  <c r="N51" i="27"/>
  <c r="K53" i="27" s="1"/>
  <c r="D53" i="28" s="1"/>
  <c r="K54" i="27"/>
  <c r="D54" i="28" s="1"/>
  <c r="L41" i="28"/>
  <c r="L12" i="28"/>
  <c r="AN12" i="28"/>
  <c r="T49" i="28"/>
  <c r="U49" i="28" s="1"/>
  <c r="V49" i="28" s="1"/>
  <c r="H49" i="28" s="1"/>
  <c r="I49" i="28" s="1"/>
  <c r="AO14" i="28"/>
  <c r="AP14" i="28" s="1"/>
  <c r="L45" i="28"/>
  <c r="AJ13" i="28"/>
  <c r="AK13" i="28" s="1"/>
  <c r="H13" i="28"/>
  <c r="I13" i="28" s="1"/>
  <c r="L13" i="28" s="1"/>
  <c r="AL13" i="28"/>
  <c r="AM13" i="28" s="1"/>
  <c r="O13" i="28"/>
  <c r="P13" i="28" s="1"/>
  <c r="AC13" i="28"/>
  <c r="AD13" i="28" s="1"/>
  <c r="AG13" i="28" s="1"/>
  <c r="V13" i="28"/>
  <c r="W13" i="28" s="1"/>
  <c r="S12" i="28"/>
  <c r="J47" i="28"/>
  <c r="L47" i="28" s="1"/>
  <c r="N26" i="27"/>
  <c r="A27" i="27"/>
  <c r="M26" i="27"/>
  <c r="N29" i="29" l="1"/>
  <c r="N30" i="29" s="1"/>
  <c r="M29" i="29"/>
  <c r="M31" i="29"/>
  <c r="T50" i="28"/>
  <c r="U50" i="28" s="1"/>
  <c r="V50" i="28" s="1"/>
  <c r="H50" i="28" s="1"/>
  <c r="I50" i="28" s="1"/>
  <c r="AO15" i="28"/>
  <c r="AP15" i="28" s="1"/>
  <c r="AN13" i="28"/>
  <c r="S13" i="28"/>
  <c r="J48" i="28"/>
  <c r="AL14" i="28"/>
  <c r="AM14" i="28" s="1"/>
  <c r="V14" i="28"/>
  <c r="W14" i="28" s="1"/>
  <c r="Z14" i="28" s="1"/>
  <c r="AJ14" i="28"/>
  <c r="AK14" i="28" s="1"/>
  <c r="H14" i="28"/>
  <c r="I14" i="28" s="1"/>
  <c r="L14" i="28" s="1"/>
  <c r="L19" i="28" s="1"/>
  <c r="O14" i="28"/>
  <c r="P14" i="28" s="1"/>
  <c r="AC14" i="28"/>
  <c r="Z13" i="28"/>
  <c r="M27" i="27"/>
  <c r="N27" i="27"/>
  <c r="A28" i="27"/>
  <c r="I19" i="28" l="1"/>
  <c r="L48" i="28"/>
  <c r="AO16" i="28"/>
  <c r="AP16" i="28" s="1"/>
  <c r="T51" i="28"/>
  <c r="U51" i="28" s="1"/>
  <c r="V51" i="28" s="1"/>
  <c r="H51" i="28" s="1"/>
  <c r="I51" i="28" s="1"/>
  <c r="AN14" i="28"/>
  <c r="S14" i="28"/>
  <c r="AC15" i="28"/>
  <c r="AD15" i="28" s="1"/>
  <c r="AG15" i="28" s="1"/>
  <c r="AJ15" i="28"/>
  <c r="AK15" i="28" s="1"/>
  <c r="AL15" i="28"/>
  <c r="AM15" i="28" s="1"/>
  <c r="O15" i="28"/>
  <c r="P15" i="28" s="1"/>
  <c r="V15" i="28"/>
  <c r="W15" i="28" s="1"/>
  <c r="Z15" i="28" s="1"/>
  <c r="H15" i="28"/>
  <c r="AD14" i="28"/>
  <c r="J49" i="28" s="1"/>
  <c r="L49" i="28" s="1"/>
  <c r="N28" i="27"/>
  <c r="A29" i="27"/>
  <c r="M28" i="27"/>
  <c r="AN15" i="28" l="1"/>
  <c r="S15" i="28"/>
  <c r="J50" i="28"/>
  <c r="L50" i="28" s="1"/>
  <c r="T52" i="28"/>
  <c r="U52" i="28" s="1"/>
  <c r="V52" i="28" s="1"/>
  <c r="H52" i="28" s="1"/>
  <c r="AO17" i="28"/>
  <c r="AP17" i="28" s="1"/>
  <c r="AC16" i="28"/>
  <c r="AD16" i="28" s="1"/>
  <c r="AG16" i="28" s="1"/>
  <c r="H16" i="28"/>
  <c r="V16" i="28"/>
  <c r="W16" i="28" s="1"/>
  <c r="Z16" i="28" s="1"/>
  <c r="AJ16" i="28"/>
  <c r="AK16" i="28" s="1"/>
  <c r="AL16" i="28"/>
  <c r="AM16" i="28" s="1"/>
  <c r="O16" i="28"/>
  <c r="P16" i="28" s="1"/>
  <c r="AG14" i="28"/>
  <c r="N29" i="27"/>
  <c r="N30" i="27" s="1"/>
  <c r="M31" i="27"/>
  <c r="AN16" i="28" l="1"/>
  <c r="AL17" i="28"/>
  <c r="AM17" i="28" s="1"/>
  <c r="H17" i="28"/>
  <c r="V17" i="28"/>
  <c r="W17" i="28" s="1"/>
  <c r="AJ17" i="28"/>
  <c r="AK17" i="28" s="1"/>
  <c r="AN17" i="28" s="1"/>
  <c r="O17" i="28"/>
  <c r="P17" i="28" s="1"/>
  <c r="AC17" i="28"/>
  <c r="S16" i="28"/>
  <c r="J51" i="28"/>
  <c r="I52" i="28"/>
  <c r="H54" i="28"/>
  <c r="S41" i="28" s="1"/>
  <c r="S43" i="28" s="1"/>
  <c r="C24" i="21"/>
  <c r="C25" i="21"/>
  <c r="C26" i="21"/>
  <c r="C27" i="21"/>
  <c r="C28" i="21"/>
  <c r="C29" i="21"/>
  <c r="C30" i="21"/>
  <c r="C31" i="21"/>
  <c r="C32" i="21"/>
  <c r="C33" i="21"/>
  <c r="C34" i="21"/>
  <c r="C23" i="21"/>
  <c r="D29" i="3"/>
  <c r="D28" i="3"/>
  <c r="D27" i="3"/>
  <c r="C26" i="3"/>
  <c r="C25" i="3"/>
  <c r="C24" i="3"/>
  <c r="D20" i="3"/>
  <c r="D21" i="3"/>
  <c r="D22" i="3"/>
  <c r="D23" i="3"/>
  <c r="D19" i="3"/>
  <c r="D18" i="3"/>
  <c r="D15" i="3"/>
  <c r="C15" i="3"/>
  <c r="H7" i="3"/>
  <c r="B18" i="3" l="1"/>
  <c r="B19" i="3"/>
  <c r="B20" i="3"/>
  <c r="B21" i="3"/>
  <c r="B22" i="3"/>
  <c r="B23" i="3"/>
  <c r="B24" i="3"/>
  <c r="B25" i="3"/>
  <c r="B26" i="3"/>
  <c r="B27" i="3"/>
  <c r="B28" i="3"/>
  <c r="B29" i="3"/>
  <c r="L51" i="28"/>
  <c r="I54" i="28"/>
  <c r="D41" i="28" s="1"/>
  <c r="AD17" i="28"/>
  <c r="J52" i="28" s="1"/>
  <c r="L52" i="28" s="1"/>
  <c r="AC19" i="28"/>
  <c r="S17" i="28"/>
  <c r="S19" i="28" s="1"/>
  <c r="P19" i="28"/>
  <c r="Z17" i="28"/>
  <c r="Z19" i="28" s="1"/>
  <c r="W19" i="28"/>
  <c r="D47" i="21"/>
  <c r="L54" i="28" l="1"/>
  <c r="D42" i="28" s="1"/>
  <c r="D48" i="28" s="1"/>
  <c r="D49" i="28" s="1"/>
  <c r="J54" i="28"/>
  <c r="AG17" i="28"/>
  <c r="AG19" i="28" s="1"/>
  <c r="AD19" i="28"/>
  <c r="J19" i="3"/>
  <c r="J20" i="3"/>
  <c r="J21" i="3"/>
  <c r="J22" i="3"/>
  <c r="J23" i="3"/>
  <c r="J24" i="3"/>
  <c r="J25" i="3"/>
  <c r="J26" i="3"/>
  <c r="J27" i="3"/>
  <c r="J28" i="3"/>
  <c r="J29" i="3"/>
  <c r="J18" i="3"/>
  <c r="B42" i="3" l="1"/>
  <c r="B45" i="3"/>
  <c r="B46" i="3"/>
  <c r="B48" i="3"/>
  <c r="B49" i="3"/>
  <c r="B50" i="3"/>
  <c r="B43" i="3"/>
  <c r="B44" i="3"/>
  <c r="B47" i="3"/>
  <c r="B41" i="3"/>
  <c r="B40" i="3"/>
  <c r="B39" i="3"/>
  <c r="C7" i="21" l="1"/>
  <c r="C8" i="21"/>
  <c r="C9" i="21"/>
  <c r="C10" i="21"/>
  <c r="C11" i="21"/>
  <c r="C12" i="21"/>
  <c r="C13" i="21"/>
  <c r="C14" i="21"/>
  <c r="C15" i="21"/>
  <c r="C16" i="21"/>
  <c r="C17" i="21"/>
  <c r="C6" i="21"/>
  <c r="D45" i="21" l="1"/>
  <c r="O19" i="21" l="1"/>
  <c r="H19" i="21"/>
  <c r="D6" i="21"/>
  <c r="Q19" i="21"/>
  <c r="J19" i="21"/>
  <c r="AH17" i="21" l="1"/>
  <c r="AA17" i="21"/>
  <c r="T17" i="21"/>
  <c r="AH16" i="21"/>
  <c r="AA16" i="21"/>
  <c r="T16" i="21"/>
  <c r="AH15" i="21"/>
  <c r="AA15" i="21"/>
  <c r="T15" i="21"/>
  <c r="AH14" i="21"/>
  <c r="AA14" i="21"/>
  <c r="T14" i="21"/>
  <c r="AH13" i="21"/>
  <c r="AA13" i="21"/>
  <c r="T13" i="21"/>
  <c r="AH12" i="21"/>
  <c r="AA12" i="21"/>
  <c r="T12" i="21"/>
  <c r="AH11" i="21"/>
  <c r="AA11" i="21"/>
  <c r="T11" i="21"/>
  <c r="AH10" i="21"/>
  <c r="AA10" i="21"/>
  <c r="T10" i="21"/>
  <c r="AH9" i="21"/>
  <c r="AA9" i="21"/>
  <c r="T9" i="21"/>
  <c r="AH8" i="21"/>
  <c r="AA8" i="21"/>
  <c r="T8" i="21"/>
  <c r="AH7" i="21"/>
  <c r="AA7" i="21"/>
  <c r="T7" i="21"/>
  <c r="AH6" i="21"/>
  <c r="AA6" i="21"/>
  <c r="T6" i="21"/>
  <c r="AI5" i="21"/>
  <c r="AB5" i="21"/>
  <c r="U5" i="21"/>
  <c r="S42" i="21"/>
  <c r="H18" i="3"/>
  <c r="AB10" i="21" l="1"/>
  <c r="AB14" i="21"/>
  <c r="AB8" i="21"/>
  <c r="U11" i="21"/>
  <c r="U17" i="21"/>
  <c r="U13" i="21"/>
  <c r="AB9" i="21"/>
  <c r="U12" i="21"/>
  <c r="AB13" i="21"/>
  <c r="AB16" i="21"/>
  <c r="AI7" i="21"/>
  <c r="U10" i="21"/>
  <c r="AI6" i="21"/>
  <c r="AB7" i="21"/>
  <c r="AI12" i="21"/>
  <c r="AI14" i="21"/>
  <c r="AI17" i="21"/>
  <c r="AI13" i="21"/>
  <c r="AB17" i="21"/>
  <c r="U6" i="21"/>
  <c r="U8" i="21"/>
  <c r="U9" i="21"/>
  <c r="AI10" i="21"/>
  <c r="AI11" i="21"/>
  <c r="AI15" i="21"/>
  <c r="AI16" i="21"/>
  <c r="AB6" i="21"/>
  <c r="U7" i="21"/>
  <c r="AI8" i="21"/>
  <c r="AI9" i="21"/>
  <c r="AB11" i="21"/>
  <c r="AB12" i="21"/>
  <c r="U14" i="21"/>
  <c r="U15" i="21"/>
  <c r="AB15" i="21"/>
  <c r="U16" i="21"/>
  <c r="T41" i="21"/>
  <c r="U41" i="21" l="1"/>
  <c r="D17" i="21" l="1"/>
  <c r="D16" i="21"/>
  <c r="D15" i="21"/>
  <c r="D14" i="21"/>
  <c r="D13" i="21"/>
  <c r="D12" i="21"/>
  <c r="D11" i="21"/>
  <c r="D10" i="21"/>
  <c r="D9" i="21"/>
  <c r="D8" i="21"/>
  <c r="D7" i="21"/>
  <c r="A6" i="21"/>
  <c r="F30" i="3" l="1"/>
  <c r="A7" i="21" l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D19" i="21" l="1"/>
  <c r="I20" i="3" l="1"/>
  <c r="K20" i="3" s="1"/>
  <c r="AO6" i="21"/>
  <c r="AP6" i="21" s="1"/>
  <c r="AC6" i="21" l="1"/>
  <c r="AD6" i="21" s="1"/>
  <c r="AL6" i="21"/>
  <c r="AM6" i="21" s="1"/>
  <c r="X6" i="21"/>
  <c r="V6" i="21"/>
  <c r="AJ6" i="21"/>
  <c r="AK6" i="21" s="1"/>
  <c r="AE6" i="21"/>
  <c r="AF6" i="21" s="1"/>
  <c r="O6" i="21"/>
  <c r="H6" i="21"/>
  <c r="A39" i="3"/>
  <c r="D50" i="3"/>
  <c r="M17" i="21" s="1"/>
  <c r="D49" i="3"/>
  <c r="M16" i="21" s="1"/>
  <c r="C49" i="3"/>
  <c r="F16" i="21" s="1"/>
  <c r="D48" i="3"/>
  <c r="M15" i="21" s="1"/>
  <c r="D47" i="3"/>
  <c r="M14" i="21" s="1"/>
  <c r="C47" i="3"/>
  <c r="F14" i="21" s="1"/>
  <c r="D46" i="3"/>
  <c r="M13" i="21" s="1"/>
  <c r="D45" i="3"/>
  <c r="M12" i="21" s="1"/>
  <c r="C45" i="3"/>
  <c r="F12" i="21" s="1"/>
  <c r="D44" i="3"/>
  <c r="M11" i="21" s="1"/>
  <c r="D43" i="3"/>
  <c r="M10" i="21" s="1"/>
  <c r="C43" i="3"/>
  <c r="F10" i="21" s="1"/>
  <c r="D42" i="3"/>
  <c r="M9" i="21" s="1"/>
  <c r="D41" i="3"/>
  <c r="M8" i="21" s="1"/>
  <c r="C41" i="3"/>
  <c r="F8" i="21" s="1"/>
  <c r="D40" i="3"/>
  <c r="M7" i="21" s="1"/>
  <c r="D39" i="3"/>
  <c r="M6" i="21" s="1"/>
  <c r="C39" i="3"/>
  <c r="F6" i="21" l="1"/>
  <c r="K16" i="21"/>
  <c r="R8" i="21"/>
  <c r="K14" i="21"/>
  <c r="K6" i="21"/>
  <c r="R9" i="21"/>
  <c r="K12" i="21"/>
  <c r="R6" i="21"/>
  <c r="R7" i="21"/>
  <c r="K8" i="21"/>
  <c r="R10" i="21"/>
  <c r="K10" i="21"/>
  <c r="R11" i="21"/>
  <c r="R12" i="21"/>
  <c r="R13" i="21"/>
  <c r="R14" i="21"/>
  <c r="R15" i="21"/>
  <c r="R16" i="21"/>
  <c r="R17" i="21"/>
  <c r="AN6" i="21"/>
  <c r="AG6" i="21"/>
  <c r="M45" i="21"/>
  <c r="M43" i="21"/>
  <c r="M51" i="21"/>
  <c r="M19" i="21"/>
  <c r="M41" i="21"/>
  <c r="H41" i="21" s="1"/>
  <c r="M49" i="21"/>
  <c r="M47" i="21"/>
  <c r="H19" i="3"/>
  <c r="C40" i="3"/>
  <c r="F7" i="21" s="1"/>
  <c r="H21" i="3"/>
  <c r="C42" i="3"/>
  <c r="F9" i="21" s="1"/>
  <c r="H23" i="3"/>
  <c r="C44" i="3"/>
  <c r="H25" i="3"/>
  <c r="C46" i="3"/>
  <c r="F13" i="21" s="1"/>
  <c r="H27" i="3"/>
  <c r="C48" i="3"/>
  <c r="F15" i="21" s="1"/>
  <c r="H29" i="3"/>
  <c r="C50" i="3"/>
  <c r="F17" i="21" s="1"/>
  <c r="H20" i="3"/>
  <c r="H22" i="3"/>
  <c r="H24" i="3"/>
  <c r="H26" i="3"/>
  <c r="H28" i="3"/>
  <c r="K41" i="21" l="1"/>
  <c r="K49" i="21"/>
  <c r="K47" i="21"/>
  <c r="K51" i="21"/>
  <c r="K43" i="21"/>
  <c r="K15" i="21"/>
  <c r="K50" i="21" s="1"/>
  <c r="K17" i="21"/>
  <c r="K52" i="21" s="1"/>
  <c r="K13" i="21"/>
  <c r="K48" i="21" s="1"/>
  <c r="K45" i="21"/>
  <c r="K7" i="21"/>
  <c r="K42" i="21" s="1"/>
  <c r="K9" i="21"/>
  <c r="K44" i="21" s="1"/>
  <c r="M50" i="21"/>
  <c r="M42" i="21"/>
  <c r="F11" i="21"/>
  <c r="M48" i="21"/>
  <c r="M52" i="21"/>
  <c r="M44" i="21"/>
  <c r="K11" i="21" l="1"/>
  <c r="K46" i="21" s="1"/>
  <c r="K54" i="21" s="1"/>
  <c r="M46" i="21"/>
  <c r="F19" i="21"/>
  <c r="H49" i="3"/>
  <c r="H45" i="3"/>
  <c r="H44" i="3"/>
  <c r="H41" i="3"/>
  <c r="D51" i="3"/>
  <c r="H40" i="3"/>
  <c r="H50" i="3"/>
  <c r="H46" i="3"/>
  <c r="H42" i="3"/>
  <c r="H39" i="3"/>
  <c r="G51" i="3"/>
  <c r="F51" i="3"/>
  <c r="E51" i="3"/>
  <c r="A40" i="3"/>
  <c r="A41" i="3" s="1"/>
  <c r="A42" i="3" s="1"/>
  <c r="I18" i="3" l="1"/>
  <c r="K18" i="3" s="1"/>
  <c r="M18" i="3"/>
  <c r="H47" i="3"/>
  <c r="H48" i="3"/>
  <c r="C51" i="3"/>
  <c r="H43" i="3"/>
  <c r="A43" i="3"/>
  <c r="H51" i="3" l="1"/>
  <c r="A44" i="3"/>
  <c r="W6" i="21" l="1"/>
  <c r="Y6" i="21"/>
  <c r="L18" i="3"/>
  <c r="A45" i="3"/>
  <c r="Z6" i="21" l="1"/>
  <c r="A46" i="3"/>
  <c r="A47" i="3" l="1"/>
  <c r="A48" i="3" l="1"/>
  <c r="I27" i="3" l="1"/>
  <c r="K27" i="3" s="1"/>
  <c r="I29" i="3"/>
  <c r="K29" i="3" s="1"/>
  <c r="I23" i="3"/>
  <c r="K23" i="3" s="1"/>
  <c r="I19" i="3"/>
  <c r="K19" i="3" s="1"/>
  <c r="I24" i="3"/>
  <c r="K24" i="3" s="1"/>
  <c r="I28" i="3"/>
  <c r="K28" i="3" s="1"/>
  <c r="I21" i="3"/>
  <c r="K21" i="3" s="1"/>
  <c r="I25" i="3"/>
  <c r="K25" i="3" s="1"/>
  <c r="I22" i="3"/>
  <c r="K22" i="3" s="1"/>
  <c r="I26" i="3"/>
  <c r="K26" i="3" s="1"/>
  <c r="A49" i="3"/>
  <c r="I30" i="3" l="1"/>
  <c r="F24" i="26" s="1"/>
  <c r="B51" i="3"/>
  <c r="A50" i="3"/>
  <c r="A19" i="3" l="1"/>
  <c r="T42" i="21" s="1"/>
  <c r="U42" i="21" s="1"/>
  <c r="H42" i="21" s="1"/>
  <c r="AO7" i="21" l="1"/>
  <c r="AP7" i="21" s="1"/>
  <c r="A20" i="3"/>
  <c r="T43" i="21" s="1"/>
  <c r="U43" i="21" s="1"/>
  <c r="H43" i="21" l="1"/>
  <c r="AE7" i="21"/>
  <c r="AF7" i="21" s="1"/>
  <c r="X7" i="21"/>
  <c r="Y7" i="21" s="1"/>
  <c r="AJ7" i="21"/>
  <c r="AK7" i="21" s="1"/>
  <c r="AC7" i="21"/>
  <c r="AD7" i="21" s="1"/>
  <c r="AL7" i="21"/>
  <c r="AM7" i="21" s="1"/>
  <c r="V7" i="21"/>
  <c r="W7" i="21" s="1"/>
  <c r="H7" i="21"/>
  <c r="O7" i="21"/>
  <c r="AO8" i="21"/>
  <c r="AP8" i="21" s="1"/>
  <c r="A21" i="3"/>
  <c r="T44" i="21" s="1"/>
  <c r="U44" i="21" s="1"/>
  <c r="AN7" i="21" l="1"/>
  <c r="H44" i="21"/>
  <c r="AG7" i="21"/>
  <c r="AC8" i="21"/>
  <c r="AD8" i="21" s="1"/>
  <c r="V8" i="21"/>
  <c r="W8" i="21" s="1"/>
  <c r="AL8" i="21"/>
  <c r="AM8" i="21" s="1"/>
  <c r="AJ8" i="21"/>
  <c r="AK8" i="21" s="1"/>
  <c r="X8" i="21"/>
  <c r="Y8" i="21" s="1"/>
  <c r="AE8" i="21"/>
  <c r="AF8" i="21" s="1"/>
  <c r="Z7" i="21"/>
  <c r="O8" i="21"/>
  <c r="H8" i="21"/>
  <c r="AO9" i="21"/>
  <c r="AP9" i="21" s="1"/>
  <c r="A22" i="3"/>
  <c r="T45" i="21" s="1"/>
  <c r="U45" i="21" s="1"/>
  <c r="H45" i="21" l="1"/>
  <c r="AN8" i="21"/>
  <c r="AL9" i="21"/>
  <c r="AM9" i="21" s="1"/>
  <c r="AE9" i="21"/>
  <c r="AF9" i="21" s="1"/>
  <c r="X9" i="21"/>
  <c r="Y9" i="21" s="1"/>
  <c r="AJ9" i="21"/>
  <c r="AK9" i="21" s="1"/>
  <c r="V9" i="21"/>
  <c r="W9" i="21" s="1"/>
  <c r="AC9" i="21"/>
  <c r="AD9" i="21" s="1"/>
  <c r="Z8" i="21"/>
  <c r="AG8" i="21"/>
  <c r="O9" i="21"/>
  <c r="H9" i="21"/>
  <c r="AO10" i="21"/>
  <c r="AP10" i="21" s="1"/>
  <c r="A23" i="3"/>
  <c r="T46" i="21" s="1"/>
  <c r="U46" i="21" s="1"/>
  <c r="H46" i="21" l="1"/>
  <c r="Z9" i="21"/>
  <c r="AN9" i="21"/>
  <c r="AG9" i="21"/>
  <c r="AJ10" i="21"/>
  <c r="AK10" i="21" s="1"/>
  <c r="X10" i="21"/>
  <c r="Y10" i="21" s="1"/>
  <c r="AC10" i="21"/>
  <c r="AD10" i="21" s="1"/>
  <c r="V10" i="21"/>
  <c r="W10" i="21" s="1"/>
  <c r="AL10" i="21"/>
  <c r="AM10" i="21" s="1"/>
  <c r="AE10" i="21"/>
  <c r="AF10" i="21" s="1"/>
  <c r="O10" i="21"/>
  <c r="H10" i="21"/>
  <c r="AO11" i="21"/>
  <c r="AP11" i="21" s="1"/>
  <c r="A24" i="3"/>
  <c r="T47" i="21" s="1"/>
  <c r="U47" i="21" s="1"/>
  <c r="H47" i="21" s="1"/>
  <c r="Z10" i="21" l="1"/>
  <c r="AG10" i="21"/>
  <c r="V11" i="21"/>
  <c r="W11" i="21" s="1"/>
  <c r="AL11" i="21"/>
  <c r="AM11" i="21" s="1"/>
  <c r="AJ11" i="21"/>
  <c r="AK11" i="21" s="1"/>
  <c r="AC11" i="21"/>
  <c r="AD11" i="21" s="1"/>
  <c r="X11" i="21"/>
  <c r="Y11" i="21" s="1"/>
  <c r="AE11" i="21"/>
  <c r="AF11" i="21" s="1"/>
  <c r="AN10" i="21"/>
  <c r="O11" i="21"/>
  <c r="AO12" i="21"/>
  <c r="AP12" i="21" s="1"/>
  <c r="H11" i="21"/>
  <c r="A25" i="3"/>
  <c r="T48" i="21" s="1"/>
  <c r="U48" i="21" s="1"/>
  <c r="H48" i="21" l="1"/>
  <c r="AN11" i="21"/>
  <c r="AG11" i="21"/>
  <c r="AL12" i="21"/>
  <c r="AM12" i="21" s="1"/>
  <c r="AE12" i="21"/>
  <c r="AF12" i="21" s="1"/>
  <c r="AJ12" i="21"/>
  <c r="AK12" i="21" s="1"/>
  <c r="X12" i="21"/>
  <c r="Y12" i="21" s="1"/>
  <c r="V12" i="21"/>
  <c r="W12" i="21" s="1"/>
  <c r="AC12" i="21"/>
  <c r="AD12" i="21" s="1"/>
  <c r="Z11" i="21"/>
  <c r="O12" i="21"/>
  <c r="H12" i="21"/>
  <c r="AO13" i="21"/>
  <c r="AP13" i="21" s="1"/>
  <c r="A26" i="3"/>
  <c r="T49" i="21" s="1"/>
  <c r="U49" i="21" s="1"/>
  <c r="H49" i="21" l="1"/>
  <c r="AN12" i="21"/>
  <c r="AG12" i="21"/>
  <c r="AJ13" i="21"/>
  <c r="AK13" i="21" s="1"/>
  <c r="AC13" i="21"/>
  <c r="AD13" i="21" s="1"/>
  <c r="V13" i="21"/>
  <c r="W13" i="21" s="1"/>
  <c r="AL13" i="21"/>
  <c r="AM13" i="21" s="1"/>
  <c r="AE13" i="21"/>
  <c r="AF13" i="21" s="1"/>
  <c r="X13" i="21"/>
  <c r="Y13" i="21" s="1"/>
  <c r="Z12" i="21"/>
  <c r="O13" i="21"/>
  <c r="H13" i="21"/>
  <c r="N26" i="3"/>
  <c r="AO14" i="21"/>
  <c r="AP14" i="21" s="1"/>
  <c r="A27" i="3"/>
  <c r="T50" i="21" s="1"/>
  <c r="U50" i="21" s="1"/>
  <c r="H50" i="21" l="1"/>
  <c r="Z13" i="21"/>
  <c r="AL14" i="21"/>
  <c r="AM14" i="21" s="1"/>
  <c r="AE14" i="21"/>
  <c r="AF14" i="21" s="1"/>
  <c r="AJ14" i="21"/>
  <c r="AK14" i="21" s="1"/>
  <c r="X14" i="21"/>
  <c r="Y14" i="21" s="1"/>
  <c r="AC14" i="21"/>
  <c r="AD14" i="21" s="1"/>
  <c r="V14" i="21"/>
  <c r="W14" i="21" s="1"/>
  <c r="AG13" i="21"/>
  <c r="AN13" i="21"/>
  <c r="O14" i="21"/>
  <c r="AO15" i="21"/>
  <c r="AP15" i="21" s="1"/>
  <c r="H14" i="21"/>
  <c r="A28" i="3"/>
  <c r="T51" i="21" l="1"/>
  <c r="U51" i="21" s="1"/>
  <c r="H51" i="21" s="1"/>
  <c r="N28" i="3"/>
  <c r="AN14" i="21"/>
  <c r="AG14" i="21"/>
  <c r="Z14" i="21"/>
  <c r="X15" i="21"/>
  <c r="Y15" i="21" s="1"/>
  <c r="AL15" i="21"/>
  <c r="AM15" i="21" s="1"/>
  <c r="AE15" i="21"/>
  <c r="AF15" i="21" s="1"/>
  <c r="AC15" i="21"/>
  <c r="AD15" i="21" s="1"/>
  <c r="AJ15" i="21"/>
  <c r="AK15" i="21" s="1"/>
  <c r="V15" i="21"/>
  <c r="W15" i="21" s="1"/>
  <c r="O15" i="21"/>
  <c r="H15" i="21"/>
  <c r="AO16" i="21"/>
  <c r="AP16" i="21" s="1"/>
  <c r="A29" i="3"/>
  <c r="Z15" i="21" l="1"/>
  <c r="AN15" i="21"/>
  <c r="AJ16" i="21"/>
  <c r="AK16" i="21" s="1"/>
  <c r="AC16" i="21"/>
  <c r="AD16" i="21" s="1"/>
  <c r="AE16" i="21"/>
  <c r="AF16" i="21" s="1"/>
  <c r="X16" i="21"/>
  <c r="Y16" i="21" s="1"/>
  <c r="AL16" i="21"/>
  <c r="AM16" i="21" s="1"/>
  <c r="V16" i="21"/>
  <c r="W16" i="21" s="1"/>
  <c r="AG15" i="21"/>
  <c r="T52" i="21"/>
  <c r="U52" i="21" s="1"/>
  <c r="O16" i="21"/>
  <c r="M29" i="3"/>
  <c r="AO17" i="21"/>
  <c r="AP17" i="21" s="1"/>
  <c r="H16" i="21"/>
  <c r="G30" i="3"/>
  <c r="D30" i="3"/>
  <c r="B30" i="3"/>
  <c r="H52" i="21" l="1"/>
  <c r="Z16" i="21"/>
  <c r="AL17" i="21"/>
  <c r="AM17" i="21" s="1"/>
  <c r="AE17" i="21"/>
  <c r="AF17" i="21" s="1"/>
  <c r="X17" i="21"/>
  <c r="Y17" i="21" s="1"/>
  <c r="AC17" i="21"/>
  <c r="AD17" i="21" s="1"/>
  <c r="V17" i="21"/>
  <c r="W17" i="21" s="1"/>
  <c r="AJ17" i="21"/>
  <c r="AK17" i="21" s="1"/>
  <c r="AG16" i="21"/>
  <c r="AN16" i="21"/>
  <c r="L29" i="3"/>
  <c r="L28" i="3"/>
  <c r="L27" i="3"/>
  <c r="L26" i="3"/>
  <c r="L25" i="3"/>
  <c r="L24" i="3"/>
  <c r="L23" i="3"/>
  <c r="L22" i="3"/>
  <c r="L21" i="3"/>
  <c r="L20" i="3"/>
  <c r="L19" i="3"/>
  <c r="O17" i="21"/>
  <c r="J30" i="3"/>
  <c r="G24" i="26" s="1"/>
  <c r="E24" i="26" s="1"/>
  <c r="H17" i="21"/>
  <c r="M19" i="3"/>
  <c r="M20" i="3"/>
  <c r="M21" i="3"/>
  <c r="M22" i="3"/>
  <c r="H54" i="21" l="1"/>
  <c r="AN17" i="21"/>
  <c r="AG17" i="21"/>
  <c r="Z17" i="21"/>
  <c r="K30" i="3"/>
  <c r="K19" i="21"/>
  <c r="R19" i="21"/>
  <c r="N20" i="3"/>
  <c r="N21" i="3"/>
  <c r="N22" i="3"/>
  <c r="N19" i="3"/>
  <c r="N23" i="3" l="1"/>
  <c r="M23" i="3"/>
  <c r="N24" i="3" l="1"/>
  <c r="M24" i="3"/>
  <c r="M54" i="21" l="1"/>
  <c r="S41" i="21" s="1"/>
  <c r="N25" i="3"/>
  <c r="M25" i="3"/>
  <c r="D38" i="21" l="1"/>
  <c r="M26" i="3"/>
  <c r="N27" i="3" l="1"/>
  <c r="M27" i="3"/>
  <c r="M28" i="3" l="1"/>
  <c r="N29" i="3" l="1"/>
  <c r="M31" i="3"/>
  <c r="H30" i="3" l="1"/>
  <c r="M30" i="3" s="1"/>
  <c r="E30" i="3"/>
  <c r="D52" i="21" l="1"/>
  <c r="E32" i="29" s="1"/>
  <c r="L30" i="3"/>
  <c r="S39" i="21" s="1"/>
  <c r="N18" i="3"/>
  <c r="N30" i="3" s="1"/>
  <c r="C30" i="3"/>
  <c r="D36" i="3" l="1"/>
  <c r="N5" i="21" s="1"/>
  <c r="N15" i="21" s="1"/>
  <c r="B36" i="3"/>
  <c r="I49" i="3" s="1"/>
  <c r="B16" i="21" s="1"/>
  <c r="C36" i="3"/>
  <c r="J48" i="3" s="1"/>
  <c r="E32" i="3"/>
  <c r="N7" i="21"/>
  <c r="N9" i="21"/>
  <c r="I48" i="3" l="1"/>
  <c r="I41" i="3"/>
  <c r="B8" i="21" s="1"/>
  <c r="I43" i="3"/>
  <c r="B10" i="21" s="1"/>
  <c r="I47" i="3"/>
  <c r="N11" i="21"/>
  <c r="P11" i="21" s="1"/>
  <c r="S11" i="21" s="1"/>
  <c r="N12" i="21"/>
  <c r="P12" i="21" s="1"/>
  <c r="S12" i="21" s="1"/>
  <c r="N13" i="21"/>
  <c r="P13" i="21" s="1"/>
  <c r="S13" i="21" s="1"/>
  <c r="N17" i="21"/>
  <c r="P17" i="21" s="1"/>
  <c r="N8" i="21"/>
  <c r="P8" i="21" s="1"/>
  <c r="S8" i="21" s="1"/>
  <c r="N6" i="21"/>
  <c r="P6" i="21" s="1"/>
  <c r="N14" i="21"/>
  <c r="P14" i="21" s="1"/>
  <c r="S14" i="21" s="1"/>
  <c r="N10" i="21"/>
  <c r="P10" i="21" s="1"/>
  <c r="N16" i="21"/>
  <c r="P16" i="21" s="1"/>
  <c r="S16" i="21" s="1"/>
  <c r="B5" i="21"/>
  <c r="J47" i="3"/>
  <c r="J39" i="3"/>
  <c r="J50" i="3"/>
  <c r="J42" i="3"/>
  <c r="J41" i="3"/>
  <c r="K41" i="3" s="1"/>
  <c r="L41" i="3" s="1"/>
  <c r="J44" i="3"/>
  <c r="J49" i="3"/>
  <c r="K49" i="3" s="1"/>
  <c r="L49" i="3" s="1"/>
  <c r="I50" i="3"/>
  <c r="I40" i="3"/>
  <c r="B7" i="21" s="1"/>
  <c r="E7" i="21" s="1"/>
  <c r="J46" i="3"/>
  <c r="J40" i="3"/>
  <c r="I45" i="3"/>
  <c r="B12" i="21" s="1"/>
  <c r="G5" i="21"/>
  <c r="G7" i="21" s="1"/>
  <c r="J43" i="3"/>
  <c r="J45" i="3"/>
  <c r="I42" i="3"/>
  <c r="B9" i="21" s="1"/>
  <c r="E9" i="21" s="1"/>
  <c r="I39" i="3"/>
  <c r="B6" i="21" s="1"/>
  <c r="E6" i="21" s="1"/>
  <c r="I46" i="3"/>
  <c r="B13" i="21" s="1"/>
  <c r="E13" i="21" s="1"/>
  <c r="I44" i="3"/>
  <c r="B11" i="21" s="1"/>
  <c r="E11" i="21" s="1"/>
  <c r="P7" i="21"/>
  <c r="S7" i="21" s="1"/>
  <c r="B14" i="21"/>
  <c r="E14" i="21" s="1"/>
  <c r="E16" i="21"/>
  <c r="P15" i="21"/>
  <c r="S15" i="21" s="1"/>
  <c r="E8" i="21"/>
  <c r="B15" i="21"/>
  <c r="K48" i="3"/>
  <c r="P9" i="21"/>
  <c r="S9" i="21" s="1"/>
  <c r="E10" i="21"/>
  <c r="K43" i="3" l="1"/>
  <c r="M43" i="3" s="1"/>
  <c r="N43" i="3" s="1"/>
  <c r="K50" i="3"/>
  <c r="M50" i="3" s="1"/>
  <c r="N50" i="3" s="1"/>
  <c r="K47" i="3"/>
  <c r="L47" i="3" s="1"/>
  <c r="S6" i="21"/>
  <c r="N19" i="21"/>
  <c r="K40" i="3"/>
  <c r="M40" i="3" s="1"/>
  <c r="N40" i="3" s="1"/>
  <c r="B17" i="21"/>
  <c r="G42" i="21"/>
  <c r="I42" i="21" s="1"/>
  <c r="K39" i="3"/>
  <c r="M39" i="3" s="1"/>
  <c r="M49" i="3"/>
  <c r="N49" i="3" s="1"/>
  <c r="K45" i="3"/>
  <c r="L45" i="3" s="1"/>
  <c r="G6" i="21"/>
  <c r="I6" i="21" s="1"/>
  <c r="L6" i="21" s="1"/>
  <c r="G17" i="21"/>
  <c r="I7" i="21"/>
  <c r="L7" i="21" s="1"/>
  <c r="G16" i="21"/>
  <c r="I16" i="21" s="1"/>
  <c r="J51" i="21" s="1"/>
  <c r="G9" i="21"/>
  <c r="I9" i="21" s="1"/>
  <c r="J44" i="21" s="1"/>
  <c r="G15" i="21"/>
  <c r="I15" i="21" s="1"/>
  <c r="L15" i="21" s="1"/>
  <c r="G11" i="21"/>
  <c r="I11" i="21" s="1"/>
  <c r="L11" i="21" s="1"/>
  <c r="G13" i="21"/>
  <c r="I13" i="21" s="1"/>
  <c r="J48" i="21" s="1"/>
  <c r="G10" i="21"/>
  <c r="I10" i="21" s="1"/>
  <c r="J45" i="21" s="1"/>
  <c r="K42" i="3"/>
  <c r="L42" i="3" s="1"/>
  <c r="G8" i="21"/>
  <c r="I8" i="21" s="1"/>
  <c r="J43" i="21" s="1"/>
  <c r="J51" i="3"/>
  <c r="G25" i="26" s="1"/>
  <c r="K46" i="3"/>
  <c r="L46" i="3" s="1"/>
  <c r="G12" i="21"/>
  <c r="I12" i="21" s="1"/>
  <c r="J47" i="21" s="1"/>
  <c r="G14" i="21"/>
  <c r="G49" i="21" s="1"/>
  <c r="I49" i="21" s="1"/>
  <c r="I51" i="3"/>
  <c r="F25" i="26" s="1"/>
  <c r="K44" i="3"/>
  <c r="L44" i="3" s="1"/>
  <c r="L43" i="3"/>
  <c r="M47" i="3"/>
  <c r="N47" i="3" s="1"/>
  <c r="M41" i="3"/>
  <c r="N41" i="3" s="1"/>
  <c r="P19" i="21"/>
  <c r="S10" i="21"/>
  <c r="E12" i="21"/>
  <c r="E17" i="21"/>
  <c r="B19" i="21"/>
  <c r="S17" i="21"/>
  <c r="L48" i="3"/>
  <c r="M48" i="3"/>
  <c r="N48" i="3" s="1"/>
  <c r="E15" i="21"/>
  <c r="L50" i="3" l="1"/>
  <c r="G52" i="21"/>
  <c r="I52" i="21" s="1"/>
  <c r="M45" i="3"/>
  <c r="N45" i="3" s="1"/>
  <c r="L39" i="3"/>
  <c r="L40" i="3"/>
  <c r="I17" i="21"/>
  <c r="J52" i="21" s="1"/>
  <c r="L52" i="21" s="1"/>
  <c r="G43" i="21"/>
  <c r="I43" i="21" s="1"/>
  <c r="G41" i="21"/>
  <c r="I41" i="21" s="1"/>
  <c r="E25" i="26"/>
  <c r="E19" i="26" s="1"/>
  <c r="E20" i="26" s="1"/>
  <c r="G44" i="21"/>
  <c r="I44" i="21" s="1"/>
  <c r="L44" i="21" s="1"/>
  <c r="J42" i="21"/>
  <c r="L42" i="21" s="1"/>
  <c r="J41" i="21"/>
  <c r="L9" i="21"/>
  <c r="G46" i="21"/>
  <c r="I46" i="21" s="1"/>
  <c r="G50" i="21"/>
  <c r="I50" i="21" s="1"/>
  <c r="L10" i="21"/>
  <c r="J50" i="21"/>
  <c r="L16" i="21"/>
  <c r="G48" i="21"/>
  <c r="I48" i="21" s="1"/>
  <c r="L48" i="21" s="1"/>
  <c r="G45" i="21"/>
  <c r="I45" i="21" s="1"/>
  <c r="L45" i="21" s="1"/>
  <c r="M42" i="3"/>
  <c r="N42" i="3" s="1"/>
  <c r="G51" i="21"/>
  <c r="I51" i="21" s="1"/>
  <c r="L51" i="21" s="1"/>
  <c r="I14" i="21"/>
  <c r="L14" i="21" s="1"/>
  <c r="L12" i="21"/>
  <c r="G47" i="21"/>
  <c r="I47" i="21" s="1"/>
  <c r="M44" i="3"/>
  <c r="N44" i="3" s="1"/>
  <c r="K51" i="3"/>
  <c r="L51" i="3" s="1"/>
  <c r="S40" i="21" s="1"/>
  <c r="S43" i="21" s="1"/>
  <c r="M46" i="3"/>
  <c r="N46" i="3" s="1"/>
  <c r="G19" i="21"/>
  <c r="L8" i="21"/>
  <c r="J46" i="21"/>
  <c r="L43" i="21"/>
  <c r="L17" i="21"/>
  <c r="L13" i="21"/>
  <c r="S19" i="21"/>
  <c r="E19" i="21"/>
  <c r="N39" i="3"/>
  <c r="L41" i="21" l="1"/>
  <c r="L50" i="21"/>
  <c r="L46" i="21"/>
  <c r="I54" i="21"/>
  <c r="D41" i="21" s="1"/>
  <c r="L47" i="21"/>
  <c r="I19" i="21"/>
  <c r="J49" i="21"/>
  <c r="L49" i="21" s="1"/>
  <c r="G54" i="21"/>
  <c r="D39" i="21" s="1"/>
  <c r="M51" i="3"/>
  <c r="K54" i="3" s="1"/>
  <c r="D55" i="21" s="1"/>
  <c r="J54" i="21"/>
  <c r="L19" i="21"/>
  <c r="L54" i="21" l="1"/>
  <c r="D42" i="21" s="1"/>
  <c r="D49" i="21" s="1"/>
  <c r="N51" i="3"/>
  <c r="K53" i="3" s="1"/>
  <c r="D54" i="21" s="1"/>
  <c r="B36" i="29"/>
  <c r="I48" i="29" s="1"/>
  <c r="D36" i="29"/>
  <c r="N5" i="30" s="1"/>
  <c r="N8" i="30" s="1"/>
  <c r="C36" i="29"/>
  <c r="D43" i="21" l="1"/>
  <c r="J39" i="29"/>
  <c r="I41" i="29"/>
  <c r="B8" i="30" s="1"/>
  <c r="E8" i="30" s="1"/>
  <c r="I43" i="29"/>
  <c r="B10" i="30" s="1"/>
  <c r="E10" i="30" s="1"/>
  <c r="B5" i="30"/>
  <c r="I46" i="29"/>
  <c r="B13" i="30" s="1"/>
  <c r="E13" i="30" s="1"/>
  <c r="J40" i="29"/>
  <c r="I47" i="29"/>
  <c r="B14" i="30" s="1"/>
  <c r="E14" i="30" s="1"/>
  <c r="J46" i="29"/>
  <c r="I42" i="29"/>
  <c r="B9" i="30" s="1"/>
  <c r="I39" i="29"/>
  <c r="B6" i="30" s="1"/>
  <c r="P8" i="30"/>
  <c r="S8" i="30" s="1"/>
  <c r="B15" i="30"/>
  <c r="G5" i="30"/>
  <c r="J47" i="29"/>
  <c r="N14" i="30"/>
  <c r="J42" i="29"/>
  <c r="I49" i="29"/>
  <c r="J50" i="29"/>
  <c r="I50" i="29"/>
  <c r="J43" i="29"/>
  <c r="K43" i="29" s="1"/>
  <c r="I45" i="29"/>
  <c r="N16" i="30"/>
  <c r="N12" i="30"/>
  <c r="J49" i="29"/>
  <c r="N11" i="30"/>
  <c r="N17" i="30"/>
  <c r="N15" i="30"/>
  <c r="I44" i="29"/>
  <c r="N13" i="30"/>
  <c r="J41" i="29"/>
  <c r="K41" i="29" s="1"/>
  <c r="I40" i="29"/>
  <c r="N7" i="30"/>
  <c r="J45" i="29"/>
  <c r="N9" i="30"/>
  <c r="J48" i="29"/>
  <c r="K48" i="29" s="1"/>
  <c r="N6" i="30"/>
  <c r="N10" i="30"/>
  <c r="J44" i="29"/>
  <c r="K46" i="29" l="1"/>
  <c r="M46" i="29" s="1"/>
  <c r="N46" i="29" s="1"/>
  <c r="K39" i="29"/>
  <c r="M39" i="29" s="1"/>
  <c r="K47" i="29"/>
  <c r="K42" i="29"/>
  <c r="L42" i="29" s="1"/>
  <c r="L41" i="29"/>
  <c r="M41" i="29"/>
  <c r="N41" i="29" s="1"/>
  <c r="K50" i="29"/>
  <c r="B17" i="30"/>
  <c r="M48" i="29"/>
  <c r="N48" i="29" s="1"/>
  <c r="L48" i="29"/>
  <c r="K40" i="29"/>
  <c r="B7" i="30"/>
  <c r="E15" i="30"/>
  <c r="P13" i="30"/>
  <c r="S13" i="30" s="1"/>
  <c r="P7" i="30"/>
  <c r="S7" i="30" s="1"/>
  <c r="G11" i="30"/>
  <c r="G6" i="30"/>
  <c r="G10" i="30"/>
  <c r="G8" i="30"/>
  <c r="G14" i="30"/>
  <c r="G17" i="30"/>
  <c r="G7" i="30"/>
  <c r="G13" i="30"/>
  <c r="G15" i="30"/>
  <c r="G50" i="30" s="1"/>
  <c r="I50" i="30" s="1"/>
  <c r="G12" i="30"/>
  <c r="G9" i="30"/>
  <c r="G16" i="30"/>
  <c r="J51" i="29"/>
  <c r="P9" i="30"/>
  <c r="S9" i="30" s="1"/>
  <c r="P12" i="30"/>
  <c r="S12" i="30" s="1"/>
  <c r="I51" i="29"/>
  <c r="K45" i="29"/>
  <c r="B12" i="30"/>
  <c r="E9" i="30"/>
  <c r="K44" i="29"/>
  <c r="B11" i="30"/>
  <c r="K49" i="29"/>
  <c r="B16" i="30"/>
  <c r="P15" i="30"/>
  <c r="S15" i="30" s="1"/>
  <c r="P10" i="30"/>
  <c r="S10" i="30" s="1"/>
  <c r="P17" i="30"/>
  <c r="S17" i="30" s="1"/>
  <c r="P14" i="30"/>
  <c r="S14" i="30" s="1"/>
  <c r="N19" i="30"/>
  <c r="P6" i="30"/>
  <c r="P11" i="30"/>
  <c r="S11" i="30" s="1"/>
  <c r="L47" i="29"/>
  <c r="M47" i="29"/>
  <c r="N47" i="29" s="1"/>
  <c r="E6" i="30"/>
  <c r="L43" i="29"/>
  <c r="M43" i="29"/>
  <c r="N43" i="29" s="1"/>
  <c r="P16" i="30"/>
  <c r="S16" i="30" s="1"/>
  <c r="L46" i="29" l="1"/>
  <c r="M42" i="29"/>
  <c r="N42" i="29" s="1"/>
  <c r="L39" i="29"/>
  <c r="K51" i="29"/>
  <c r="L51" i="29" s="1"/>
  <c r="S40" i="30" s="1"/>
  <c r="S43" i="30" s="1"/>
  <c r="B19" i="30"/>
  <c r="L40" i="29"/>
  <c r="M40" i="29"/>
  <c r="N40" i="29" s="1"/>
  <c r="N39" i="29"/>
  <c r="I7" i="30"/>
  <c r="J42" i="30" s="1"/>
  <c r="P19" i="30"/>
  <c r="E12" i="30"/>
  <c r="G47" i="30"/>
  <c r="I47" i="30" s="1"/>
  <c r="I13" i="30"/>
  <c r="J48" i="30" s="1"/>
  <c r="G48" i="30"/>
  <c r="I48" i="30" s="1"/>
  <c r="I10" i="30"/>
  <c r="J45" i="30" s="1"/>
  <c r="G45" i="30"/>
  <c r="I45" i="30" s="1"/>
  <c r="I6" i="30"/>
  <c r="L6" i="30" s="1"/>
  <c r="G19" i="30"/>
  <c r="L49" i="29"/>
  <c r="M49" i="29"/>
  <c r="N49" i="29" s="1"/>
  <c r="E11" i="30"/>
  <c r="G46" i="30"/>
  <c r="I46" i="30" s="1"/>
  <c r="I16" i="30"/>
  <c r="J51" i="30" s="1"/>
  <c r="I17" i="30"/>
  <c r="J52" i="30" s="1"/>
  <c r="E17" i="30"/>
  <c r="G52" i="30"/>
  <c r="I52" i="30" s="1"/>
  <c r="I11" i="30"/>
  <c r="J46" i="30" s="1"/>
  <c r="S6" i="30"/>
  <c r="S19" i="30" s="1"/>
  <c r="I9" i="30"/>
  <c r="J44" i="30" s="1"/>
  <c r="I14" i="30"/>
  <c r="J49" i="30" s="1"/>
  <c r="G49" i="30"/>
  <c r="I49" i="30" s="1"/>
  <c r="G51" i="30"/>
  <c r="I51" i="30" s="1"/>
  <c r="E16" i="30"/>
  <c r="G44" i="30"/>
  <c r="I44" i="30" s="1"/>
  <c r="M45" i="29"/>
  <c r="N45" i="29" s="1"/>
  <c r="L45" i="29"/>
  <c r="E7" i="30"/>
  <c r="G42" i="30"/>
  <c r="I42" i="30" s="1"/>
  <c r="I8" i="30"/>
  <c r="J43" i="30" s="1"/>
  <c r="G43" i="30"/>
  <c r="I43" i="30" s="1"/>
  <c r="M50" i="29"/>
  <c r="N50" i="29" s="1"/>
  <c r="L50" i="29"/>
  <c r="L44" i="29"/>
  <c r="M44" i="29"/>
  <c r="N44" i="29" s="1"/>
  <c r="G41" i="30"/>
  <c r="I12" i="30"/>
  <c r="J47" i="30" s="1"/>
  <c r="I15" i="30"/>
  <c r="J50" i="30" s="1"/>
  <c r="L50" i="30" s="1"/>
  <c r="L12" i="30" l="1"/>
  <c r="L48" i="30"/>
  <c r="L46" i="30"/>
  <c r="L43" i="30"/>
  <c r="L49" i="30"/>
  <c r="L17" i="30"/>
  <c r="L42" i="30"/>
  <c r="L10" i="30"/>
  <c r="L16" i="30"/>
  <c r="L47" i="30"/>
  <c r="L15" i="30"/>
  <c r="E19" i="30"/>
  <c r="L52" i="30"/>
  <c r="L45" i="30"/>
  <c r="L11" i="30"/>
  <c r="L7" i="30"/>
  <c r="L8" i="30"/>
  <c r="M51" i="29"/>
  <c r="L13" i="30"/>
  <c r="G54" i="30"/>
  <c r="D39" i="30" s="1"/>
  <c r="I41" i="30"/>
  <c r="L9" i="30"/>
  <c r="L44" i="30"/>
  <c r="I19" i="30"/>
  <c r="J41" i="30"/>
  <c r="J54" i="30" s="1"/>
  <c r="L51" i="30"/>
  <c r="L14" i="30"/>
  <c r="L19" i="30" l="1"/>
  <c r="K54" i="29"/>
  <c r="D55" i="30" s="1"/>
  <c r="N51" i="29"/>
  <c r="K53" i="29" s="1"/>
  <c r="D54" i="30" s="1"/>
  <c r="I54" i="30"/>
  <c r="D41" i="30" s="1"/>
  <c r="L41" i="30"/>
  <c r="L54" i="30" s="1"/>
  <c r="D42" i="30" s="1"/>
  <c r="D43" i="30" l="1"/>
  <c r="D49" i="30"/>
  <c r="H19" i="26" s="1" a="1"/>
  <c r="H19" i="2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<sst xmlns="http://schemas.openxmlformats.org/spreadsheetml/2006/main" count="540" uniqueCount="167">
  <si>
    <t>【　ご　試　算　提　案　書　】</t>
    <rPh sb="4" eb="5">
      <t>タメシ</t>
    </rPh>
    <rPh sb="6" eb="7">
      <t>サン</t>
    </rPh>
    <rPh sb="8" eb="9">
      <t>ツツミ</t>
    </rPh>
    <rPh sb="10" eb="11">
      <t>アン</t>
    </rPh>
    <rPh sb="12" eb="13">
      <t>ショ</t>
    </rPh>
    <phoneticPr fontId="2"/>
  </si>
  <si>
    <t>提案書作成日</t>
    <rPh sb="0" eb="3">
      <t>テイアンショ</t>
    </rPh>
    <rPh sb="3" eb="6">
      <t>サクセイビ</t>
    </rPh>
    <phoneticPr fontId="2"/>
  </si>
  <si>
    <t>高圧受電</t>
    <rPh sb="0" eb="2">
      <t>コウアツ</t>
    </rPh>
    <rPh sb="2" eb="4">
      <t>ジュデン</t>
    </rPh>
    <phoneticPr fontId="2"/>
  </si>
  <si>
    <t>1.お客様情報</t>
    <rPh sb="3" eb="5">
      <t>キャクサマ</t>
    </rPh>
    <rPh sb="5" eb="7">
      <t>ジョウホウ</t>
    </rPh>
    <phoneticPr fontId="2"/>
  </si>
  <si>
    <t>九州電力</t>
    <rPh sb="0" eb="2">
      <t>キュウシュウ</t>
    </rPh>
    <rPh sb="2" eb="4">
      <t>デンリョク</t>
    </rPh>
    <phoneticPr fontId="2"/>
  </si>
  <si>
    <t>→</t>
    <phoneticPr fontId="2"/>
  </si>
  <si>
    <t>ひおき地域エネルギー　試算比較</t>
    <rPh sb="3" eb="5">
      <t>チイキ</t>
    </rPh>
    <rPh sb="11" eb="13">
      <t>シサン</t>
    </rPh>
    <rPh sb="13" eb="15">
      <t>ヒカク</t>
    </rPh>
    <phoneticPr fontId="2"/>
  </si>
  <si>
    <t>ご契約名義</t>
  </si>
  <si>
    <t>様</t>
    <rPh sb="0" eb="1">
      <t>サマ</t>
    </rPh>
    <phoneticPr fontId="2"/>
  </si>
  <si>
    <t>契約種別</t>
  </si>
  <si>
    <t>高圧受電契約</t>
    <rPh sb="0" eb="2">
      <t>コウアツ</t>
    </rPh>
    <rPh sb="2" eb="4">
      <t>ジュデン</t>
    </rPh>
    <rPh sb="4" eb="6">
      <t>ケイヤク</t>
    </rPh>
    <phoneticPr fontId="2"/>
  </si>
  <si>
    <t>施設名</t>
  </si>
  <si>
    <t>契約電力</t>
    <phoneticPr fontId="2"/>
  </si>
  <si>
    <t>kW</t>
    <phoneticPr fontId="2"/>
  </si>
  <si>
    <t>住所</t>
  </si>
  <si>
    <t>供給電圧</t>
  </si>
  <si>
    <t>V</t>
    <phoneticPr fontId="2"/>
  </si>
  <si>
    <t>作成者</t>
    <rPh sb="0" eb="3">
      <t>サクセイシャ</t>
    </rPh>
    <phoneticPr fontId="2"/>
  </si>
  <si>
    <t>担当者</t>
    <rPh sb="0" eb="3">
      <t>タントウシャ</t>
    </rPh>
    <phoneticPr fontId="2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</si>
  <si>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2"/>
  </si>
  <si>
    <t>中尾</t>
    <rPh sb="0" eb="2">
      <t>ナカオ</t>
    </rPh>
    <phoneticPr fontId="2"/>
  </si>
  <si>
    <t>現料金単価</t>
  </si>
  <si>
    <t>基本料金1kW</t>
    <phoneticPr fontId="2"/>
  </si>
  <si>
    <t>従量料金/kWh</t>
    <phoneticPr fontId="2"/>
  </si>
  <si>
    <t>付帯割引</t>
    <rPh sb="0" eb="2">
      <t>フタイ</t>
    </rPh>
    <rPh sb="2" eb="4">
      <t>ワリビキ</t>
    </rPh>
    <phoneticPr fontId="2"/>
  </si>
  <si>
    <t>夏季</t>
    <rPh sb="0" eb="2">
      <t>カキ</t>
    </rPh>
    <phoneticPr fontId="2"/>
  </si>
  <si>
    <t>その他季</t>
    <rPh sb="2" eb="3">
      <t>タ</t>
    </rPh>
    <rPh sb="3" eb="4">
      <t>キ</t>
    </rPh>
    <phoneticPr fontId="2"/>
  </si>
  <si>
    <t>年月</t>
  </si>
  <si>
    <t>契約電力</t>
  </si>
  <si>
    <t>夏季</t>
    <phoneticPr fontId="2"/>
  </si>
  <si>
    <t>その他季</t>
    <phoneticPr fontId="2"/>
  </si>
  <si>
    <t>合計/kWh</t>
    <phoneticPr fontId="2"/>
  </si>
  <si>
    <t>基本料金</t>
  </si>
  <si>
    <t>従量料金</t>
  </si>
  <si>
    <t>現電力料金</t>
  </si>
  <si>
    <t>単価</t>
  </si>
  <si>
    <t>負荷率</t>
  </si>
  <si>
    <t>合　計</t>
  </si>
  <si>
    <t>3.試算結果（当社提案）</t>
    <rPh sb="2" eb="4">
      <t>シサン</t>
    </rPh>
    <rPh sb="4" eb="6">
      <t>ケッカ</t>
    </rPh>
    <rPh sb="7" eb="9">
      <t>トウシャ</t>
    </rPh>
    <rPh sb="9" eb="11">
      <t>テイアン</t>
    </rPh>
    <phoneticPr fontId="2"/>
  </si>
  <si>
    <t>新料金単価</t>
    <rPh sb="0" eb="1">
      <t>シン</t>
    </rPh>
    <phoneticPr fontId="2"/>
  </si>
  <si>
    <t>基本料金kW</t>
    <phoneticPr fontId="2"/>
  </si>
  <si>
    <t>合計</t>
  </si>
  <si>
    <t>新電力料金</t>
    <rPh sb="0" eb="1">
      <t>シン</t>
    </rPh>
    <phoneticPr fontId="2"/>
  </si>
  <si>
    <t>月間削減額</t>
    <rPh sb="0" eb="2">
      <t>ゲッカン</t>
    </rPh>
    <phoneticPr fontId="2"/>
  </si>
  <si>
    <t>削減率</t>
  </si>
  <si>
    <t>※この試算提案書には、燃料費調整額及び、再生可能エネルギー発電賦課金は含まれておりません。　消費税額10%は含まれております。力率は100％で計算しています。</t>
    <rPh sb="3" eb="5">
      <t>シサン</t>
    </rPh>
    <rPh sb="5" eb="7">
      <t>テイアン</t>
    </rPh>
    <rPh sb="7" eb="8">
      <t>ショ</t>
    </rPh>
    <rPh sb="11" eb="14">
      <t>ネンリョウヒ</t>
    </rPh>
    <rPh sb="14" eb="16">
      <t>チョウセイ</t>
    </rPh>
    <rPh sb="16" eb="17">
      <t>ガク</t>
    </rPh>
    <rPh sb="17" eb="18">
      <t>オヨ</t>
    </rPh>
    <rPh sb="20" eb="22">
      <t>サイセイ</t>
    </rPh>
    <rPh sb="22" eb="24">
      <t>カノウ</t>
    </rPh>
    <rPh sb="29" eb="31">
      <t>ハツデン</t>
    </rPh>
    <rPh sb="31" eb="34">
      <t>フカキン</t>
    </rPh>
    <rPh sb="35" eb="36">
      <t>フク</t>
    </rPh>
    <rPh sb="46" eb="49">
      <t>ショウヒゼイ</t>
    </rPh>
    <rPh sb="49" eb="50">
      <t>ガク</t>
    </rPh>
    <rPh sb="54" eb="55">
      <t>フク</t>
    </rPh>
    <rPh sb="63" eb="65">
      <t>リキリツ</t>
    </rPh>
    <rPh sb="71" eb="73">
      <t>ケイサン</t>
    </rPh>
    <phoneticPr fontId="2"/>
  </si>
  <si>
    <t>年 間 削 減 率</t>
    <rPh sb="0" eb="1">
      <t>トシ</t>
    </rPh>
    <rPh sb="2" eb="3">
      <t>アイダ</t>
    </rPh>
    <phoneticPr fontId="2"/>
  </si>
  <si>
    <t>年 間 削 減 額</t>
    <rPh sb="0" eb="1">
      <t>トシ</t>
    </rPh>
    <rPh sb="2" eb="3">
      <t>アイダ</t>
    </rPh>
    <rPh sb="4" eb="5">
      <t>サク</t>
    </rPh>
    <phoneticPr fontId="2"/>
  </si>
  <si>
    <t>【　高圧受電　簡易損益計算書　】</t>
    <rPh sb="2" eb="4">
      <t>コウアツ</t>
    </rPh>
    <rPh sb="4" eb="6">
      <t>ジュデン</t>
    </rPh>
    <rPh sb="7" eb="9">
      <t>カンイ</t>
    </rPh>
    <rPh sb="9" eb="11">
      <t>ソンエキ</t>
    </rPh>
    <rPh sb="11" eb="14">
      <t>ケイサンショ</t>
    </rPh>
    <phoneticPr fontId="2"/>
  </si>
  <si>
    <t>Ver2019.5.1.0</t>
    <phoneticPr fontId="2"/>
  </si>
  <si>
    <t>年月</t>
    <rPh sb="0" eb="2">
      <t>ネンゲツ</t>
    </rPh>
    <phoneticPr fontId="2"/>
  </si>
  <si>
    <t>基本料金</t>
    <rPh sb="0" eb="2">
      <t>キホン</t>
    </rPh>
    <rPh sb="2" eb="4">
      <t>リョウキン</t>
    </rPh>
    <phoneticPr fontId="2"/>
  </si>
  <si>
    <t>請求単価</t>
    <rPh sb="0" eb="4">
      <t>セイキュウタンカ</t>
    </rPh>
    <phoneticPr fontId="2"/>
  </si>
  <si>
    <t>託送単価</t>
    <rPh sb="0" eb="4">
      <t>タクソウタンカ</t>
    </rPh>
    <phoneticPr fontId="2"/>
  </si>
  <si>
    <t>付帯割引等</t>
    <rPh sb="0" eb="2">
      <t>フタイ</t>
    </rPh>
    <rPh sb="2" eb="4">
      <t>ワリビキ</t>
    </rPh>
    <rPh sb="4" eb="5">
      <t>ナド</t>
    </rPh>
    <phoneticPr fontId="2"/>
  </si>
  <si>
    <t>収支</t>
    <rPh sb="0" eb="2">
      <t>シュウシ</t>
    </rPh>
    <phoneticPr fontId="2"/>
  </si>
  <si>
    <t>使用量</t>
    <rPh sb="0" eb="3">
      <t>シヨウリョウ</t>
    </rPh>
    <phoneticPr fontId="2"/>
  </si>
  <si>
    <t>料金単価</t>
    <rPh sb="0" eb="2">
      <t>リョウキン</t>
    </rPh>
    <rPh sb="2" eb="4">
      <t>タンカ</t>
    </rPh>
    <phoneticPr fontId="2"/>
  </si>
  <si>
    <t>従量</t>
    <rPh sb="0" eb="2">
      <t>ジュウリョウ</t>
    </rPh>
    <phoneticPr fontId="2"/>
  </si>
  <si>
    <t>託送</t>
    <rPh sb="0" eb="2">
      <t>タクソウ</t>
    </rPh>
    <phoneticPr fontId="2"/>
  </si>
  <si>
    <t>原単価表</t>
    <rPh sb="0" eb="3">
      <t>ゲンタンカ</t>
    </rPh>
    <rPh sb="3" eb="4">
      <t>ヒョウ</t>
    </rPh>
    <phoneticPr fontId="2"/>
  </si>
  <si>
    <t>従量原価</t>
    <rPh sb="0" eb="2">
      <t>ジュウリョウ</t>
    </rPh>
    <rPh sb="2" eb="4">
      <t>ゲンカ</t>
    </rPh>
    <phoneticPr fontId="2"/>
  </si>
  <si>
    <t>託送単価</t>
    <rPh sb="0" eb="2">
      <t>タクソウ</t>
    </rPh>
    <rPh sb="2" eb="4">
      <t>タンカ</t>
    </rPh>
    <phoneticPr fontId="2"/>
  </si>
  <si>
    <t>従量料金</t>
    <rPh sb="0" eb="2">
      <t>ジュウリョウ</t>
    </rPh>
    <rPh sb="2" eb="4">
      <t>リョウキン</t>
    </rPh>
    <phoneticPr fontId="2"/>
  </si>
  <si>
    <t>託送単価表</t>
    <rPh sb="0" eb="2">
      <t>タクソウ</t>
    </rPh>
    <rPh sb="2" eb="4">
      <t>タンカ</t>
    </rPh>
    <rPh sb="4" eb="5">
      <t>ヒョウ</t>
    </rPh>
    <phoneticPr fontId="2"/>
  </si>
  <si>
    <t>託送料金</t>
    <rPh sb="0" eb="2">
      <t>タクソウ</t>
    </rPh>
    <rPh sb="2" eb="4">
      <t>リョウキン</t>
    </rPh>
    <phoneticPr fontId="2"/>
  </si>
  <si>
    <t>※力率100％</t>
    <rPh sb="1" eb="3">
      <t>リキリツ</t>
    </rPh>
    <phoneticPr fontId="2"/>
  </si>
  <si>
    <t>計</t>
    <rPh sb="0" eb="1">
      <t>ケイ</t>
    </rPh>
    <phoneticPr fontId="2"/>
  </si>
  <si>
    <t>【　原単価表 　】</t>
    <rPh sb="2" eb="5">
      <t>ゲンタンカ</t>
    </rPh>
    <rPh sb="5" eb="6">
      <t>ヒョウ</t>
    </rPh>
    <phoneticPr fontId="2"/>
  </si>
  <si>
    <t>【　燃料費調整額設定　2020/1～2020/12　】</t>
    <rPh sb="2" eb="4">
      <t>ネンリョウ</t>
    </rPh>
    <rPh sb="4" eb="5">
      <t>ヒ</t>
    </rPh>
    <rPh sb="5" eb="7">
      <t>チョウセイ</t>
    </rPh>
    <rPh sb="7" eb="8">
      <t>ガク</t>
    </rPh>
    <rPh sb="8" eb="10">
      <t>セッテイ</t>
    </rPh>
    <phoneticPr fontId="2"/>
  </si>
  <si>
    <t>【　燃料費調整額表 2019/1～2021/12　】</t>
    <rPh sb="2" eb="4">
      <t>ネンリョウ</t>
    </rPh>
    <rPh sb="4" eb="5">
      <t>ヒ</t>
    </rPh>
    <rPh sb="5" eb="7">
      <t>チョウセイ</t>
    </rPh>
    <rPh sb="7" eb="8">
      <t>ガク</t>
    </rPh>
    <rPh sb="8" eb="9">
      <t>ヒョウ</t>
    </rPh>
    <phoneticPr fontId="2"/>
  </si>
  <si>
    <t>原単価各月平均</t>
    <rPh sb="0" eb="3">
      <t>ゲンタンカ</t>
    </rPh>
    <rPh sb="3" eb="5">
      <t>カクツキ</t>
    </rPh>
    <rPh sb="5" eb="7">
      <t>ヘイキン</t>
    </rPh>
    <phoneticPr fontId="2"/>
  </si>
  <si>
    <t>燃料費調整額 / kWhあたり</t>
    <rPh sb="0" eb="3">
      <t>ネンリョウヒ</t>
    </rPh>
    <rPh sb="3" eb="5">
      <t>チョウセイ</t>
    </rPh>
    <rPh sb="5" eb="6">
      <t>ガク</t>
    </rPh>
    <phoneticPr fontId="2"/>
  </si>
  <si>
    <t>年間推移</t>
    <rPh sb="0" eb="2">
      <t>ネンカン</t>
    </rPh>
    <rPh sb="2" eb="4">
      <t>スイイ</t>
    </rPh>
    <phoneticPr fontId="2"/>
  </si>
  <si>
    <t>【　年間収支計画　】</t>
    <rPh sb="2" eb="4">
      <t>ネンカン</t>
    </rPh>
    <rPh sb="4" eb="6">
      <t>シュウシ</t>
    </rPh>
    <rPh sb="6" eb="8">
      <t>ケイカク</t>
    </rPh>
    <phoneticPr fontId="2"/>
  </si>
  <si>
    <t>【　試算TOTAL　】</t>
    <rPh sb="2" eb="4">
      <t>シサン</t>
    </rPh>
    <phoneticPr fontId="2"/>
  </si>
  <si>
    <t>【　年間電気料金単価Ave.比較　】</t>
    <rPh sb="2" eb="4">
      <t>ネンカン</t>
    </rPh>
    <rPh sb="4" eb="6">
      <t>デンキ</t>
    </rPh>
    <rPh sb="6" eb="8">
      <t>リョウキン</t>
    </rPh>
    <rPh sb="8" eb="10">
      <t>タンカ</t>
    </rPh>
    <rPh sb="14" eb="16">
      <t>ヒカク</t>
    </rPh>
    <phoneticPr fontId="2"/>
  </si>
  <si>
    <t>総電力量 / kW</t>
    <rPh sb="0" eb="1">
      <t>ソウ</t>
    </rPh>
    <rPh sb="1" eb="3">
      <t>デンリョク</t>
    </rPh>
    <rPh sb="3" eb="4">
      <t>リョウ</t>
    </rPh>
    <phoneticPr fontId="2"/>
  </si>
  <si>
    <t>年間電気料金試算</t>
    <rPh sb="0" eb="2">
      <t>ネンカン</t>
    </rPh>
    <rPh sb="2" eb="4">
      <t>デンキ</t>
    </rPh>
    <rPh sb="4" eb="6">
      <t>リョウキン</t>
    </rPh>
    <rPh sb="6" eb="8">
      <t>シサン</t>
    </rPh>
    <phoneticPr fontId="2"/>
  </si>
  <si>
    <t>年間使用量</t>
    <rPh sb="0" eb="2">
      <t>ネンカン</t>
    </rPh>
    <rPh sb="2" eb="5">
      <t>シヨウリョウ</t>
    </rPh>
    <phoneticPr fontId="2"/>
  </si>
  <si>
    <t>原単価</t>
    <rPh sb="0" eb="3">
      <t>ゲンタンカ</t>
    </rPh>
    <phoneticPr fontId="2"/>
  </si>
  <si>
    <t>電力単価 / 円</t>
    <rPh sb="0" eb="2">
      <t>デンリョク</t>
    </rPh>
    <rPh sb="2" eb="4">
      <t>タンカ</t>
    </rPh>
    <rPh sb="7" eb="8">
      <t>エン</t>
    </rPh>
    <phoneticPr fontId="2"/>
  </si>
  <si>
    <t>新料金プラン計</t>
    <rPh sb="0" eb="3">
      <t>シンリョウキン</t>
    </rPh>
    <rPh sb="6" eb="7">
      <t>ケイ</t>
    </rPh>
    <phoneticPr fontId="2"/>
  </si>
  <si>
    <t>燃料費調整額</t>
    <rPh sb="0" eb="3">
      <t>ネンリョウヒ</t>
    </rPh>
    <rPh sb="3" eb="5">
      <t>チョウセイ</t>
    </rPh>
    <rPh sb="5" eb="6">
      <t>ガク</t>
    </rPh>
    <phoneticPr fontId="2"/>
  </si>
  <si>
    <t>売上計</t>
    <rPh sb="0" eb="1">
      <t>ウ</t>
    </rPh>
    <rPh sb="1" eb="2">
      <t>ア</t>
    </rPh>
    <rPh sb="2" eb="3">
      <t>ケイ</t>
    </rPh>
    <phoneticPr fontId="2"/>
  </si>
  <si>
    <t>従量原価計</t>
    <rPh sb="0" eb="2">
      <t>ジュウリョウ</t>
    </rPh>
    <rPh sb="2" eb="4">
      <t>ゲンカ</t>
    </rPh>
    <rPh sb="4" eb="5">
      <t>ケイ</t>
    </rPh>
    <phoneticPr fontId="2"/>
  </si>
  <si>
    <t>TOTAL収支</t>
    <rPh sb="5" eb="7">
      <t>シュウシ</t>
    </rPh>
    <phoneticPr fontId="2"/>
  </si>
  <si>
    <t>電力量/kWh</t>
    <rPh sb="0" eb="2">
      <t>デンリョク</t>
    </rPh>
    <rPh sb="2" eb="3">
      <t>リョウ</t>
    </rPh>
    <phoneticPr fontId="2"/>
  </si>
  <si>
    <t>現電力会社</t>
    <rPh sb="0" eb="1">
      <t>ゲン</t>
    </rPh>
    <rPh sb="1" eb="3">
      <t>デンリョク</t>
    </rPh>
    <rPh sb="3" eb="5">
      <t>カイシャ</t>
    </rPh>
    <phoneticPr fontId="2"/>
  </si>
  <si>
    <t>太陽ガス提案単価</t>
    <rPh sb="0" eb="2">
      <t>タイヨウ</t>
    </rPh>
    <rPh sb="4" eb="6">
      <t>テイアン</t>
    </rPh>
    <rPh sb="6" eb="8">
      <t>タンカ</t>
    </rPh>
    <phoneticPr fontId="2"/>
  </si>
  <si>
    <t>年間売上 / 円</t>
    <rPh sb="0" eb="2">
      <t>ネンカン</t>
    </rPh>
    <rPh sb="2" eb="4">
      <t>ウリアゲ</t>
    </rPh>
    <rPh sb="7" eb="8">
      <t>エン</t>
    </rPh>
    <phoneticPr fontId="2"/>
  </si>
  <si>
    <t>燃料費調整額平均</t>
    <rPh sb="0" eb="2">
      <t>ネンリョウ</t>
    </rPh>
    <rPh sb="2" eb="3">
      <t>ヒ</t>
    </rPh>
    <rPh sb="3" eb="5">
      <t>チョウセイ</t>
    </rPh>
    <rPh sb="5" eb="6">
      <t>ガク</t>
    </rPh>
    <rPh sb="6" eb="8">
      <t>ヘイキン</t>
    </rPh>
    <phoneticPr fontId="2"/>
  </si>
  <si>
    <t>年間売上総利益 / 円</t>
    <rPh sb="0" eb="2">
      <t>ネンカン</t>
    </rPh>
    <rPh sb="2" eb="4">
      <t>ウリアゲ</t>
    </rPh>
    <rPh sb="4" eb="7">
      <t>ソウリエキ</t>
    </rPh>
    <rPh sb="10" eb="11">
      <t>エン</t>
    </rPh>
    <phoneticPr fontId="2"/>
  </si>
  <si>
    <t>原単価＋託送単価</t>
    <rPh sb="0" eb="3">
      <t>ゲンタンカ</t>
    </rPh>
    <rPh sb="4" eb="6">
      <t>タクソウ</t>
    </rPh>
    <rPh sb="6" eb="8">
      <t>タンカ</t>
    </rPh>
    <phoneticPr fontId="2"/>
  </si>
  <si>
    <t>利益率</t>
    <rPh sb="0" eb="2">
      <t>リエキ</t>
    </rPh>
    <rPh sb="2" eb="3">
      <t>リツ</t>
    </rPh>
    <phoneticPr fontId="2"/>
  </si>
  <si>
    <t>kWhあたり収支</t>
    <rPh sb="6" eb="8">
      <t>シュウシ</t>
    </rPh>
    <phoneticPr fontId="2"/>
  </si>
  <si>
    <r>
      <t xml:space="preserve">/ </t>
    </r>
    <r>
      <rPr>
        <sz val="8"/>
        <color theme="1"/>
        <rFont val="Meiryo UI"/>
        <family val="3"/>
        <charset val="128"/>
      </rPr>
      <t>円</t>
    </r>
    <rPh sb="2" eb="3">
      <t>エン</t>
    </rPh>
    <phoneticPr fontId="2"/>
  </si>
  <si>
    <t>販管費用</t>
    <rPh sb="0" eb="3">
      <t>ハンカンヒ</t>
    </rPh>
    <rPh sb="3" eb="4">
      <t>ヨウ</t>
    </rPh>
    <phoneticPr fontId="2"/>
  </si>
  <si>
    <t>kW/</t>
    <phoneticPr fontId="2"/>
  </si>
  <si>
    <t>容量市場負担額</t>
    <rPh sb="0" eb="4">
      <t>ヨウリョウシジョウ</t>
    </rPh>
    <rPh sb="4" eb="7">
      <t>フタンガク</t>
    </rPh>
    <phoneticPr fontId="2"/>
  </si>
  <si>
    <t>2024年度</t>
    <rPh sb="4" eb="6">
      <t>ネンド</t>
    </rPh>
    <phoneticPr fontId="2"/>
  </si>
  <si>
    <t>年間営業利益</t>
    <rPh sb="0" eb="2">
      <t>ネンカン</t>
    </rPh>
    <rPh sb="2" eb="4">
      <t>エイギョウ</t>
    </rPh>
    <rPh sb="4" eb="6">
      <t>リエキ</t>
    </rPh>
    <phoneticPr fontId="2"/>
  </si>
  <si>
    <t>割引率</t>
    <rPh sb="0" eb="2">
      <t>ワリビキ</t>
    </rPh>
    <rPh sb="2" eb="3">
      <t>リツ</t>
    </rPh>
    <phoneticPr fontId="2"/>
  </si>
  <si>
    <t>％</t>
    <phoneticPr fontId="2"/>
  </si>
  <si>
    <t>※割引額を上記欄で調整</t>
    <rPh sb="1" eb="4">
      <t>ワリビキガク</t>
    </rPh>
    <rPh sb="5" eb="7">
      <t>ジョウキ</t>
    </rPh>
    <rPh sb="7" eb="8">
      <t>ラン</t>
    </rPh>
    <rPh sb="9" eb="11">
      <t>チョウセイ</t>
    </rPh>
    <phoneticPr fontId="2"/>
  </si>
  <si>
    <t>需要家割引率</t>
    <rPh sb="0" eb="3">
      <t>ジュヨウカ</t>
    </rPh>
    <rPh sb="3" eb="5">
      <t>ワリビキ</t>
    </rPh>
    <rPh sb="5" eb="6">
      <t>リツ</t>
    </rPh>
    <phoneticPr fontId="2"/>
  </si>
  <si>
    <t>合計</t>
    <rPh sb="0" eb="2">
      <t>ゴウケイ</t>
    </rPh>
    <phoneticPr fontId="2"/>
  </si>
  <si>
    <t>需要家削減額</t>
    <rPh sb="0" eb="3">
      <t>ジュヨウカ</t>
    </rPh>
    <rPh sb="3" eb="6">
      <t>サクゲンガク</t>
    </rPh>
    <phoneticPr fontId="2"/>
  </si>
  <si>
    <t>（１）１年契約、自動更新条項あり</t>
    <rPh sb="4" eb="5">
      <t>ネン</t>
    </rPh>
    <rPh sb="5" eb="7">
      <t>ケイヤク</t>
    </rPh>
    <rPh sb="8" eb="10">
      <t>ジドウ</t>
    </rPh>
    <rPh sb="10" eb="12">
      <t>コウシン</t>
    </rPh>
    <rPh sb="12" eb="14">
      <t>ジョウコウ</t>
    </rPh>
    <phoneticPr fontId="2"/>
  </si>
  <si>
    <t>■電力供給に関する契約条件</t>
    <rPh sb="1" eb="5">
      <t>デンリョクキョウキュウ</t>
    </rPh>
    <rPh sb="6" eb="7">
      <t>カン</t>
    </rPh>
    <rPh sb="9" eb="13">
      <t>ケイヤクジョウケン</t>
    </rPh>
    <phoneticPr fontId="2"/>
  </si>
  <si>
    <t>再エネ
賦課金</t>
    <rPh sb="0" eb="1">
      <t>サイ</t>
    </rPh>
    <rPh sb="4" eb="7">
      <t>フカキン</t>
    </rPh>
    <phoneticPr fontId="2"/>
  </si>
  <si>
    <t>燃料調整費</t>
    <rPh sb="0" eb="5">
      <t>ネンリョウチョウセイヒ</t>
    </rPh>
    <phoneticPr fontId="2"/>
  </si>
  <si>
    <t>基本料金</t>
    <rPh sb="0" eb="4">
      <t>キホンリョウキン</t>
    </rPh>
    <phoneticPr fontId="2"/>
  </si>
  <si>
    <t>詳細</t>
    <rPh sb="0" eb="2">
      <t>ショウサイ</t>
    </rPh>
    <phoneticPr fontId="2"/>
  </si>
  <si>
    <t>12月</t>
  </si>
  <si>
    <t>6月</t>
  </si>
  <si>
    <t>削減率</t>
    <rPh sb="0" eb="3">
      <t>サクゲンリツ</t>
    </rPh>
    <phoneticPr fontId="2"/>
  </si>
  <si>
    <t>11月</t>
  </si>
  <si>
    <t>5月</t>
  </si>
  <si>
    <t>年間削減額</t>
    <rPh sb="0" eb="2">
      <t>ネンカン</t>
    </rPh>
    <rPh sb="2" eb="5">
      <t>サクゲンガク</t>
    </rPh>
    <phoneticPr fontId="2"/>
  </si>
  <si>
    <t>10月</t>
  </si>
  <si>
    <t>4月</t>
  </si>
  <si>
    <t>9月</t>
  </si>
  <si>
    <t>3月</t>
    <rPh sb="1" eb="2">
      <t>ガツ</t>
    </rPh>
    <phoneticPr fontId="2"/>
  </si>
  <si>
    <t>8月</t>
    <rPh sb="1" eb="2">
      <t>ガツ</t>
    </rPh>
    <phoneticPr fontId="2"/>
  </si>
  <si>
    <t>2月</t>
    <rPh sb="1" eb="2">
      <t>ガツ</t>
    </rPh>
    <phoneticPr fontId="2"/>
  </si>
  <si>
    <t>7月</t>
    <rPh sb="1" eb="2">
      <t>ガツ</t>
    </rPh>
    <phoneticPr fontId="2"/>
  </si>
  <si>
    <t>1月</t>
    <rPh sb="1" eb="2">
      <t>ガツ</t>
    </rPh>
    <phoneticPr fontId="2"/>
  </si>
  <si>
    <t>電力使用量実績(kWh)
（実績年は問いません）</t>
    <rPh sb="0" eb="5">
      <t>デンリョクシヨウリョウ</t>
    </rPh>
    <rPh sb="5" eb="7">
      <t>ジッセキ</t>
    </rPh>
    <rPh sb="14" eb="16">
      <t>ジッセキ</t>
    </rPh>
    <rPh sb="16" eb="17">
      <t>ネン</t>
    </rPh>
    <rPh sb="18" eb="19">
      <t>ト</t>
    </rPh>
    <phoneticPr fontId="2"/>
  </si>
  <si>
    <t>直近１か月の契約電力</t>
    <rPh sb="0" eb="2">
      <t>チョッキン</t>
    </rPh>
    <rPh sb="4" eb="5">
      <t>ゲツ</t>
    </rPh>
    <rPh sb="6" eb="10">
      <t>ケイヤクデンリョク</t>
    </rPh>
    <phoneticPr fontId="2"/>
  </si>
  <si>
    <t>契約種別</t>
    <rPh sb="0" eb="2">
      <t>ケイヤク</t>
    </rPh>
    <rPh sb="2" eb="4">
      <t>シュベツ</t>
    </rPh>
    <phoneticPr fontId="2"/>
  </si>
  <si>
    <t>現在使っている電力会社</t>
    <rPh sb="0" eb="2">
      <t>ゲンザイ</t>
    </rPh>
    <rPh sb="2" eb="3">
      <t>ツカ</t>
    </rPh>
    <rPh sb="7" eb="9">
      <t>デンリョク</t>
    </rPh>
    <rPh sb="9" eb="11">
      <t>ガイシャ</t>
    </rPh>
    <phoneticPr fontId="2"/>
  </si>
  <si>
    <t>基本料金</t>
    <phoneticPr fontId="2"/>
  </si>
  <si>
    <t>他季</t>
    <rPh sb="0" eb="1">
      <t>ホカ</t>
    </rPh>
    <rPh sb="1" eb="2">
      <t>キ</t>
    </rPh>
    <phoneticPr fontId="2"/>
  </si>
  <si>
    <t>円/kWh</t>
    <rPh sb="0" eb="1">
      <t>エン</t>
    </rPh>
    <phoneticPr fontId="2"/>
  </si>
  <si>
    <t>円/kW</t>
    <rPh sb="0" eb="1">
      <t>エン</t>
    </rPh>
    <phoneticPr fontId="2"/>
  </si>
  <si>
    <t>現料金</t>
    <phoneticPr fontId="2"/>
  </si>
  <si>
    <t>新料金</t>
    <phoneticPr fontId="2"/>
  </si>
  <si>
    <t>（２）１年未満の契約解除は違約金の設定あり、１年以上経過した場合の違約金はなし</t>
    <rPh sb="4" eb="5">
      <t>ネン</t>
    </rPh>
    <rPh sb="5" eb="7">
      <t>ミマン</t>
    </rPh>
    <rPh sb="8" eb="10">
      <t>ケイヤク</t>
    </rPh>
    <rPh sb="10" eb="12">
      <t>カイジョ</t>
    </rPh>
    <rPh sb="13" eb="16">
      <t>イヤクキン</t>
    </rPh>
    <rPh sb="17" eb="19">
      <t>セッテイ</t>
    </rPh>
    <rPh sb="23" eb="26">
      <t>ネンイジョウ</t>
    </rPh>
    <rPh sb="26" eb="28">
      <t>ケイカ</t>
    </rPh>
    <rPh sb="30" eb="32">
      <t>バアイ</t>
    </rPh>
    <rPh sb="33" eb="36">
      <t>イヤクキン</t>
    </rPh>
    <phoneticPr fontId="2"/>
  </si>
  <si>
    <t>（３）燃料費等調整額・再エネ賦課金は九州電力と同じ単価を使用</t>
    <rPh sb="3" eb="7">
      <t>ネンリョウヒナド</t>
    </rPh>
    <rPh sb="7" eb="9">
      <t>チョウセイ</t>
    </rPh>
    <rPh sb="9" eb="10">
      <t>ガク</t>
    </rPh>
    <rPh sb="11" eb="12">
      <t>サイ</t>
    </rPh>
    <rPh sb="14" eb="17">
      <t>フカキン</t>
    </rPh>
    <rPh sb="18" eb="20">
      <t>キュウシュウ</t>
    </rPh>
    <rPh sb="20" eb="22">
      <t>デンリョク</t>
    </rPh>
    <rPh sb="23" eb="24">
      <t>オナ</t>
    </rPh>
    <rPh sb="25" eb="27">
      <t>タンカ</t>
    </rPh>
    <rPh sb="28" eb="30">
      <t>シヨウ</t>
    </rPh>
    <phoneticPr fontId="2"/>
  </si>
  <si>
    <t>2.ご使用実績（九電・業務用産業用）</t>
    <rPh sb="3" eb="5">
      <t>シヨウ</t>
    </rPh>
    <rPh sb="5" eb="7">
      <t>ジッセキ</t>
    </rPh>
    <rPh sb="8" eb="10">
      <t>キュウデン</t>
    </rPh>
    <rPh sb="11" eb="14">
      <t>ギョウムヨウ</t>
    </rPh>
    <rPh sb="14" eb="17">
      <t>サンギョウヨウ</t>
    </rPh>
    <phoneticPr fontId="2"/>
  </si>
  <si>
    <t>※この試算提案書には、再生可能エネルギー発電賦課金は含まれておりません。　消費税額10%は含まれております。力率は100％で計算しています。</t>
    <rPh sb="3" eb="5">
      <t>シサン</t>
    </rPh>
    <rPh sb="5" eb="7">
      <t>テイアン</t>
    </rPh>
    <rPh sb="7" eb="8">
      <t>ショ</t>
    </rPh>
    <rPh sb="11" eb="13">
      <t>サイセイ</t>
    </rPh>
    <rPh sb="13" eb="15">
      <t>カノウ</t>
    </rPh>
    <rPh sb="20" eb="22">
      <t>ハツデン</t>
    </rPh>
    <rPh sb="22" eb="25">
      <t>フカキン</t>
    </rPh>
    <rPh sb="26" eb="27">
      <t>フク</t>
    </rPh>
    <rPh sb="37" eb="40">
      <t>ショウヒゼイ</t>
    </rPh>
    <rPh sb="40" eb="41">
      <t>ガク</t>
    </rPh>
    <rPh sb="45" eb="46">
      <t>フク</t>
    </rPh>
    <rPh sb="54" eb="56">
      <t>リキリツ</t>
    </rPh>
    <rPh sb="62" eb="64">
      <t>ケイサン</t>
    </rPh>
    <phoneticPr fontId="2"/>
  </si>
  <si>
    <t>夜間</t>
    <rPh sb="0" eb="2">
      <t>ヤカン</t>
    </rPh>
    <phoneticPr fontId="2"/>
  </si>
  <si>
    <t>ピーク</t>
    <phoneticPr fontId="2"/>
  </si>
  <si>
    <t>3.試算結果（当社・高圧）</t>
    <rPh sb="2" eb="4">
      <t>シサン</t>
    </rPh>
    <rPh sb="4" eb="6">
      <t>ケッカ</t>
    </rPh>
    <rPh sb="7" eb="9">
      <t>トウシャ</t>
    </rPh>
    <rPh sb="10" eb="12">
      <t>コウアツ</t>
    </rPh>
    <phoneticPr fontId="2"/>
  </si>
  <si>
    <t>新単価比較</t>
    <rPh sb="0" eb="3">
      <t>シンタンカ</t>
    </rPh>
    <rPh sb="3" eb="5">
      <t>ヒカク</t>
    </rPh>
    <phoneticPr fontId="2"/>
  </si>
  <si>
    <t>現単価</t>
    <rPh sb="0" eb="1">
      <t>ゲン</t>
    </rPh>
    <rPh sb="1" eb="3">
      <t>タンカ</t>
    </rPh>
    <phoneticPr fontId="2"/>
  </si>
  <si>
    <t>容量市場抜</t>
    <rPh sb="0" eb="2">
      <t>ヨウリョウ</t>
    </rPh>
    <rPh sb="2" eb="5">
      <t>シジョウヌ</t>
    </rPh>
    <phoneticPr fontId="2"/>
  </si>
  <si>
    <t>【　燃料費調整額表 2018/1～2019/12　】</t>
    <rPh sb="2" eb="4">
      <t>ネンリョウ</t>
    </rPh>
    <rPh sb="4" eb="5">
      <t>ヒ</t>
    </rPh>
    <rPh sb="5" eb="7">
      <t>チョウセイ</t>
    </rPh>
    <rPh sb="7" eb="8">
      <t>ガク</t>
    </rPh>
    <rPh sb="8" eb="9">
      <t>ヒョウ</t>
    </rPh>
    <phoneticPr fontId="2"/>
  </si>
  <si>
    <t>2.ご使用実績（九電・季時別休日エコノミー）</t>
    <rPh sb="3" eb="5">
      <t>シヨウ</t>
    </rPh>
    <rPh sb="5" eb="7">
      <t>ジッセキ</t>
    </rPh>
    <rPh sb="8" eb="10">
      <t>キュウデン</t>
    </rPh>
    <rPh sb="11" eb="14">
      <t>キジベツ</t>
    </rPh>
    <rPh sb="14" eb="16">
      <t>キュウジツ</t>
    </rPh>
    <phoneticPr fontId="2"/>
  </si>
  <si>
    <t>　※電力会社が「九州電力以外」の場合、下記も入力</t>
    <rPh sb="2" eb="6">
      <t>デンリョクカイシャ</t>
    </rPh>
    <rPh sb="8" eb="14">
      <t>キュウシュウデンリョクイガイ</t>
    </rPh>
    <rPh sb="16" eb="18">
      <t>バアイ</t>
    </rPh>
    <rPh sb="19" eb="21">
      <t>カキ</t>
    </rPh>
    <rPh sb="22" eb="24">
      <t>ニュウリョク</t>
    </rPh>
    <phoneticPr fontId="2"/>
  </si>
  <si>
    <t>■シミュレーション結果</t>
    <rPh sb="9" eb="11">
      <t>ケッカ</t>
    </rPh>
    <phoneticPr fontId="2"/>
  </si>
  <si>
    <t>詳細な見積、切り替えをご検討のお客様は下記にご連絡ください。</t>
    <rPh sb="0" eb="2">
      <t>ショウサイ</t>
    </rPh>
    <rPh sb="3" eb="5">
      <t>ミツモリ</t>
    </rPh>
    <rPh sb="6" eb="7">
      <t>キ</t>
    </rPh>
    <rPh sb="8" eb="9">
      <t>カ</t>
    </rPh>
    <rPh sb="12" eb="14">
      <t>ケントウ</t>
    </rPh>
    <rPh sb="16" eb="18">
      <t>キャクサマ</t>
    </rPh>
    <rPh sb="19" eb="21">
      <t>カキ</t>
    </rPh>
    <rPh sb="23" eb="25">
      <t>レンラク</t>
    </rPh>
    <phoneticPr fontId="2"/>
  </si>
  <si>
    <t>■お問い合わせ先</t>
    <rPh sb="2" eb="3">
      <t>ト</t>
    </rPh>
    <rPh sb="4" eb="5">
      <t>ア</t>
    </rPh>
    <rPh sb="7" eb="8">
      <t>サキ</t>
    </rPh>
    <phoneticPr fontId="2"/>
  </si>
  <si>
    <t>②削減可能判定</t>
    <rPh sb="1" eb="3">
      <t>サクゲン</t>
    </rPh>
    <rPh sb="3" eb="7">
      <t>カノウハンテイ</t>
    </rPh>
    <phoneticPr fontId="2"/>
  </si>
  <si>
    <t>①九州電力からの削減額</t>
    <rPh sb="1" eb="5">
      <t>キュウシュウデンリョク</t>
    </rPh>
    <rPh sb="8" eb="10">
      <t>サクゲン</t>
    </rPh>
    <rPh sb="10" eb="11">
      <t>ガク</t>
    </rPh>
    <phoneticPr fontId="2"/>
  </si>
  <si>
    <t>【　電力削減シミュレーター（高圧）　】</t>
    <rPh sb="14" eb="16">
      <t>コウアツ</t>
    </rPh>
    <phoneticPr fontId="2"/>
  </si>
  <si>
    <t>　ひおき地域エネルギー株式会社　担当：天辰、中尾　</t>
    <rPh sb="4" eb="6">
      <t>チイキ</t>
    </rPh>
    <rPh sb="11" eb="15">
      <t>カブシキカイシャ</t>
    </rPh>
    <phoneticPr fontId="2"/>
  </si>
  <si>
    <t>電話：099-248-7200　　Email:info@hiokienergy.jp　</t>
    <phoneticPr fontId="2"/>
  </si>
  <si>
    <t>※2　燃料調整費単価1.0円/kWh、再エネ賦課金単価3.4円/kWhで試算</t>
    <rPh sb="3" eb="8">
      <t>ネンリョウチョウセイヒ</t>
    </rPh>
    <rPh sb="8" eb="10">
      <t>タンカ</t>
    </rPh>
    <rPh sb="13" eb="14">
      <t>エン</t>
    </rPh>
    <rPh sb="19" eb="20">
      <t>サイ</t>
    </rPh>
    <rPh sb="22" eb="25">
      <t>フカキン</t>
    </rPh>
    <rPh sb="25" eb="27">
      <t>タンカ</t>
    </rPh>
    <rPh sb="30" eb="31">
      <t>エン</t>
    </rPh>
    <rPh sb="36" eb="38">
      <t>シサン</t>
    </rPh>
    <phoneticPr fontId="2"/>
  </si>
  <si>
    <t>※1　現料金は九州電力2025/4以降の新単価で試算</t>
    <rPh sb="3" eb="6">
      <t>ゲンリョウキン</t>
    </rPh>
    <rPh sb="7" eb="11">
      <t>キュウシュウデンリョク</t>
    </rPh>
    <rPh sb="17" eb="19">
      <t>イコウ</t>
    </rPh>
    <rPh sb="20" eb="23">
      <t>シンタンカ</t>
    </rPh>
    <rPh sb="24" eb="26">
      <t>シサン</t>
    </rPh>
    <phoneticPr fontId="2"/>
  </si>
  <si>
    <t>Ver</t>
    <phoneticPr fontId="2"/>
  </si>
  <si>
    <t>◆現在使っている電力会社が「九州電力」の場合、①削減額と削減率が表示されます。</t>
    <phoneticPr fontId="2"/>
  </si>
  <si>
    <t>◆現在使っている電力会社が「九州電力以外」の場合、②削減可能判定が表示されます。</t>
    <rPh sb="18" eb="20">
      <t>イガイ</t>
    </rPh>
    <rPh sb="26" eb="28">
      <t>サクゲン</t>
    </rPh>
    <rPh sb="28" eb="30">
      <t>カノウ</t>
    </rPh>
    <rPh sb="30" eb="32">
      <t>ハンテイ</t>
    </rPh>
    <phoneticPr fontId="2"/>
  </si>
  <si>
    <t>使い方
１．現在使っている電力会社と契約種別を選ぶ
２．直近１か月の契約電力と直近の１年間の電力使用量を１２か月分記入する
３．電力会社が「九州電力以外」の場合、基本料金、従量料金を入力する
４．カラーで印刷する</t>
    <rPh sb="8" eb="9">
      <t>ツカ</t>
    </rPh>
    <rPh sb="13" eb="15">
      <t>デンリョク</t>
    </rPh>
    <rPh sb="64" eb="68">
      <t>デンリョクカイシャ</t>
    </rPh>
    <rPh sb="70" eb="74">
      <t>キュウシュウデンリョク</t>
    </rPh>
    <rPh sb="74" eb="76">
      <t>イガイ</t>
    </rPh>
    <rPh sb="78" eb="80">
      <t>バアイ</t>
    </rPh>
    <rPh sb="81" eb="85">
      <t>キホンリョウキン</t>
    </rPh>
    <rPh sb="86" eb="90">
      <t>ジュウリョウリョウキン</t>
    </rPh>
    <rPh sb="91" eb="93">
      <t>ニュウリョク</t>
    </rPh>
    <rPh sb="102" eb="104">
      <t>インサツ</t>
    </rPh>
    <phoneticPr fontId="2"/>
  </si>
  <si>
    <t>　　削減可能判定で「削減可」と表示された場合、お問い合わせ後に削減金額を試算します。</t>
    <rPh sb="2" eb="4">
      <t>サクゲン</t>
    </rPh>
    <rPh sb="4" eb="6">
      <t>カノウ</t>
    </rPh>
    <rPh sb="6" eb="8">
      <t>ハンテイ</t>
    </rPh>
    <rPh sb="10" eb="12">
      <t>サクゲン</t>
    </rPh>
    <rPh sb="12" eb="13">
      <t>カ</t>
    </rPh>
    <rPh sb="15" eb="17">
      <t>ヒョウジ</t>
    </rPh>
    <rPh sb="20" eb="22">
      <t>バアイ</t>
    </rPh>
    <rPh sb="24" eb="25">
      <t>ト</t>
    </rPh>
    <rPh sb="26" eb="27">
      <t>ア</t>
    </rPh>
    <rPh sb="29" eb="30">
      <t>ゴ</t>
    </rPh>
    <rPh sb="31" eb="35">
      <t>サクゲンキンガク</t>
    </rPh>
    <rPh sb="36" eb="38">
      <t>シサン</t>
    </rPh>
    <phoneticPr fontId="2"/>
  </si>
  <si>
    <t>　　概算削減額なので、お問い合わせ後に詳細金額を試算致します。</t>
    <rPh sb="2" eb="4">
      <t>ガイサン</t>
    </rPh>
    <rPh sb="4" eb="7">
      <t>サクゲンガク</t>
    </rPh>
    <rPh sb="12" eb="13">
      <t>ト</t>
    </rPh>
    <rPh sb="14" eb="15">
      <t>ア</t>
    </rPh>
    <rPh sb="17" eb="18">
      <t>ゴ</t>
    </rPh>
    <rPh sb="19" eb="23">
      <t>ショウサイキンガク</t>
    </rPh>
    <rPh sb="24" eb="26">
      <t>シサン</t>
    </rPh>
    <rPh sb="26" eb="27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</si>
</sst>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yyyy&quot;年&quot;m&quot;月&quot;;@"/>
    <numFmt numFmtId="178" formatCode="#,##0.0_ ;[Red]\-#,##0.0\ "/>
    <numFmt numFmtId="179" formatCode="0.0000%"/>
    <numFmt numFmtId="180" formatCode="#,##0_ "/>
    <numFmt numFmtId="181" formatCode="#,##0_);[Red]\(#,##0\)"/>
    <numFmt numFmtId="182" formatCode="#,##0.00_);[Red]\(#,##0.00\)"/>
    <numFmt numFmtId="183" formatCode="#,##0_ ;[Red]\-#,##0\ "/>
    <numFmt numFmtId="184" formatCode="#,##0.00_ "/>
    <numFmt numFmtId="185" formatCode="#,##0.00_ ;[Red]\-#,##0.00\ "/>
    <numFmt numFmtId="186" formatCode="0.00_ "/>
    <numFmt numFmtId="187" formatCode="#,##0.00;&quot;▲ &quot;#,##0.00"/>
    <numFmt numFmtId="188" formatCode="[$-F800]dddd\,\ mmmm\ dd\,\ yyyy"/>
    <numFmt numFmtId="189" formatCode="&quot;¥&quot;#,##0_);[Red]\(&quot;¥&quot;#,##0\)"/>
    <numFmt numFmtId="190" formatCode="0.0"/>
    <numFmt numFmtId="191" formatCode="0.0%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11"/>
      <name val="Yu Gothic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rgb="FF0070C0"/>
      <name val="Meiryo UI"/>
      <family val="3"/>
      <charset val="128"/>
    </font>
    <font>
      <b/>
      <u val="singleAccounting"/>
      <sz val="18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sz val="16"/>
      <name val="UD デジタル 教科書体 N-B"/>
      <family val="1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.5"/>
      <color theme="1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20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theme="1"/>
      <name val="Arial"/>
      <family val="2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20"/>
      <color theme="0"/>
      <name val="ＭＳ Ｐ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E6F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4">
    <xf numFmtId="0" fontId="0" fillId="0" borderId="0" xfId="0">
      <alignment vertical="center"/>
    </xf>
    <xf numFmtId="41" fontId="0" fillId="0" borderId="0" xfId="0" applyNumberFormat="1">
      <alignment vertical="center"/>
    </xf>
    <xf numFmtId="41" fontId="6" fillId="0" borderId="0" xfId="0" applyNumberFormat="1" applyFont="1">
      <alignment vertical="center"/>
    </xf>
    <xf numFmtId="41" fontId="4" fillId="0" borderId="0" xfId="0" applyNumberFormat="1" applyFont="1">
      <alignment vertical="center"/>
    </xf>
    <xf numFmtId="41" fontId="8" fillId="0" borderId="0" xfId="0" applyNumberFormat="1" applyFont="1">
      <alignment vertical="center"/>
    </xf>
    <xf numFmtId="41" fontId="9" fillId="0" borderId="0" xfId="0" applyNumberFormat="1" applyFont="1">
      <alignment vertical="center"/>
    </xf>
    <xf numFmtId="41" fontId="10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1" fontId="12" fillId="0" borderId="0" xfId="0" applyNumberFormat="1" applyFont="1">
      <alignment vertical="center"/>
    </xf>
    <xf numFmtId="41" fontId="13" fillId="0" borderId="30" xfId="0" applyNumberFormat="1" applyFont="1" applyBorder="1" applyAlignment="1">
      <alignment horizontal="center"/>
    </xf>
    <xf numFmtId="41" fontId="16" fillId="0" borderId="0" xfId="0" applyNumberFormat="1" applyFont="1">
      <alignment vertical="center"/>
    </xf>
    <xf numFmtId="41" fontId="18" fillId="0" borderId="0" xfId="0" applyNumberFormat="1" applyFont="1">
      <alignment vertical="center"/>
    </xf>
    <xf numFmtId="41" fontId="19" fillId="0" borderId="0" xfId="0" applyNumberFormat="1" applyFont="1">
      <alignment vertical="center"/>
    </xf>
    <xf numFmtId="41" fontId="15" fillId="0" borderId="0" xfId="0" applyNumberFormat="1" applyFont="1" applyAlignment="1">
      <alignment horizontal="left" vertical="center"/>
    </xf>
    <xf numFmtId="41" fontId="12" fillId="0" borderId="0" xfId="0" applyNumberFormat="1" applyFont="1" applyAlignment="1">
      <alignment horizontal="right" vertical="center"/>
    </xf>
    <xf numFmtId="41" fontId="18" fillId="0" borderId="25" xfId="0" applyNumberFormat="1" applyFont="1" applyBorder="1">
      <alignment vertical="center"/>
    </xf>
    <xf numFmtId="176" fontId="18" fillId="0" borderId="24" xfId="0" applyNumberFormat="1" applyFont="1" applyBorder="1" applyProtection="1">
      <alignment vertical="center"/>
      <protection locked="0"/>
    </xf>
    <xf numFmtId="41" fontId="20" fillId="0" borderId="0" xfId="0" applyNumberFormat="1" applyFont="1">
      <alignment vertical="center"/>
    </xf>
    <xf numFmtId="177" fontId="18" fillId="0" borderId="5" xfId="0" applyNumberFormat="1" applyFont="1" applyBorder="1" applyProtection="1">
      <alignment vertical="center"/>
      <protection locked="0"/>
    </xf>
    <xf numFmtId="41" fontId="18" fillId="0" borderId="12" xfId="0" applyNumberFormat="1" applyFont="1" applyBorder="1">
      <alignment vertical="center"/>
    </xf>
    <xf numFmtId="41" fontId="18" fillId="0" borderId="13" xfId="0" applyNumberFormat="1" applyFont="1" applyBorder="1" applyProtection="1">
      <alignment vertical="center"/>
      <protection locked="0"/>
    </xf>
    <xf numFmtId="41" fontId="18" fillId="0" borderId="36" xfId="0" applyNumberFormat="1" applyFont="1" applyBorder="1">
      <alignment vertical="center"/>
    </xf>
    <xf numFmtId="176" fontId="18" fillId="0" borderId="13" xfId="0" applyNumberFormat="1" applyFont="1" applyBorder="1">
      <alignment vertical="center"/>
    </xf>
    <xf numFmtId="41" fontId="18" fillId="0" borderId="13" xfId="0" applyNumberFormat="1" applyFont="1" applyBorder="1">
      <alignment vertical="center"/>
    </xf>
    <xf numFmtId="177" fontId="18" fillId="0" borderId="42" xfId="0" applyNumberFormat="1" applyFont="1" applyBorder="1">
      <alignment vertical="center"/>
    </xf>
    <xf numFmtId="41" fontId="18" fillId="0" borderId="2" xfId="0" applyNumberFormat="1" applyFont="1" applyBorder="1">
      <alignment vertical="center"/>
    </xf>
    <xf numFmtId="41" fontId="18" fillId="0" borderId="2" xfId="0" applyNumberFormat="1" applyFont="1" applyBorder="1" applyProtection="1">
      <alignment vertical="center"/>
      <protection locked="0"/>
    </xf>
    <xf numFmtId="41" fontId="18" fillId="0" borderId="37" xfId="0" applyNumberFormat="1" applyFont="1" applyBorder="1">
      <alignment vertical="center"/>
    </xf>
    <xf numFmtId="176" fontId="18" fillId="0" borderId="2" xfId="0" applyNumberFormat="1" applyFont="1" applyBorder="1">
      <alignment vertical="center"/>
    </xf>
    <xf numFmtId="10" fontId="18" fillId="2" borderId="20" xfId="1" applyNumberFormat="1" applyFont="1" applyFill="1" applyBorder="1">
      <alignment vertical="center"/>
    </xf>
    <xf numFmtId="10" fontId="18" fillId="0" borderId="14" xfId="1" applyNumberFormat="1" applyFont="1" applyBorder="1">
      <alignment vertical="center"/>
    </xf>
    <xf numFmtId="10" fontId="18" fillId="0" borderId="20" xfId="1" applyNumberFormat="1" applyFont="1" applyBorder="1">
      <alignment vertical="center"/>
    </xf>
    <xf numFmtId="41" fontId="18" fillId="0" borderId="39" xfId="0" applyNumberFormat="1" applyFont="1" applyBorder="1">
      <alignment vertical="center"/>
    </xf>
    <xf numFmtId="41" fontId="17" fillId="0" borderId="6" xfId="0" applyNumberFormat="1" applyFont="1" applyBorder="1">
      <alignment vertical="center"/>
    </xf>
    <xf numFmtId="41" fontId="17" fillId="0" borderId="0" xfId="0" applyNumberFormat="1" applyFont="1">
      <alignment vertical="center"/>
    </xf>
    <xf numFmtId="176" fontId="17" fillId="0" borderId="0" xfId="0" applyNumberFormat="1" applyFont="1">
      <alignment vertical="center"/>
    </xf>
    <xf numFmtId="41" fontId="22" fillId="0" borderId="0" xfId="0" applyNumberFormat="1" applyFont="1">
      <alignment vertical="center"/>
    </xf>
    <xf numFmtId="179" fontId="22" fillId="0" borderId="0" xfId="1" applyNumberFormat="1" applyFont="1">
      <alignment vertical="center"/>
    </xf>
    <xf numFmtId="0" fontId="13" fillId="0" borderId="0" xfId="0" applyFont="1">
      <alignment vertical="center"/>
    </xf>
    <xf numFmtId="0" fontId="24" fillId="0" borderId="0" xfId="0" applyFont="1">
      <alignment vertical="center"/>
    </xf>
    <xf numFmtId="0" fontId="12" fillId="0" borderId="0" xfId="0" applyFont="1">
      <alignment vertical="center"/>
    </xf>
    <xf numFmtId="177" fontId="24" fillId="0" borderId="0" xfId="0" applyNumberFormat="1" applyFont="1" applyAlignment="1">
      <alignment horizontal="center" vertical="center"/>
    </xf>
    <xf numFmtId="183" fontId="24" fillId="0" borderId="0" xfId="0" applyNumberFormat="1" applyFont="1" applyProtection="1">
      <alignment vertical="center"/>
      <protection locked="0"/>
    </xf>
    <xf numFmtId="183" fontId="24" fillId="0" borderId="0" xfId="0" applyNumberFormat="1" applyFont="1">
      <alignment vertical="center"/>
    </xf>
    <xf numFmtId="185" fontId="24" fillId="0" borderId="0" xfId="0" applyNumberFormat="1" applyFont="1">
      <alignment vertical="center"/>
    </xf>
    <xf numFmtId="187" fontId="22" fillId="0" borderId="0" xfId="0" applyNumberFormat="1" applyFont="1" applyAlignment="1"/>
    <xf numFmtId="0" fontId="25" fillId="0" borderId="11" xfId="0" applyFont="1" applyBorder="1" applyAlignment="1">
      <alignment horizontal="right" vertical="center"/>
    </xf>
    <xf numFmtId="183" fontId="24" fillId="0" borderId="50" xfId="0" applyNumberFormat="1" applyFont="1" applyBorder="1">
      <alignment vertical="center"/>
    </xf>
    <xf numFmtId="183" fontId="24" fillId="0" borderId="55" xfId="0" applyNumberFormat="1" applyFont="1" applyBorder="1">
      <alignment vertical="center"/>
    </xf>
    <xf numFmtId="183" fontId="24" fillId="0" borderId="25" xfId="0" applyNumberFormat="1" applyFont="1" applyBorder="1">
      <alignment vertical="center"/>
    </xf>
    <xf numFmtId="183" fontId="24" fillId="0" borderId="26" xfId="0" applyNumberFormat="1" applyFont="1" applyBorder="1">
      <alignment vertical="center"/>
    </xf>
    <xf numFmtId="183" fontId="24" fillId="0" borderId="27" xfId="0" applyNumberFormat="1" applyFont="1" applyBorder="1">
      <alignment vertical="center"/>
    </xf>
    <xf numFmtId="0" fontId="26" fillId="0" borderId="0" xfId="0" applyFont="1">
      <alignment vertical="center"/>
    </xf>
    <xf numFmtId="182" fontId="24" fillId="0" borderId="0" xfId="0" applyNumberFormat="1" applyFont="1">
      <alignment vertical="center"/>
    </xf>
    <xf numFmtId="182" fontId="26" fillId="0" borderId="0" xfId="0" applyNumberFormat="1" applyFont="1" applyAlignment="1">
      <alignment horizontal="center" vertical="center"/>
    </xf>
    <xf numFmtId="182" fontId="24" fillId="0" borderId="48" xfId="0" applyNumberFormat="1" applyFont="1" applyBorder="1" applyAlignment="1">
      <alignment horizontal="center" vertical="center"/>
    </xf>
    <xf numFmtId="182" fontId="26" fillId="0" borderId="48" xfId="0" applyNumberFormat="1" applyFont="1" applyBorder="1" applyAlignment="1">
      <alignment horizontal="center" vertical="center"/>
    </xf>
    <xf numFmtId="182" fontId="26" fillId="3" borderId="14" xfId="0" applyNumberFormat="1" applyFont="1" applyFill="1" applyBorder="1" applyAlignment="1">
      <alignment horizontal="center" vertical="center"/>
    </xf>
    <xf numFmtId="0" fontId="12" fillId="0" borderId="19" xfId="0" applyFont="1" applyBorder="1" applyAlignment="1">
      <alignment horizontal="right" vertical="center"/>
    </xf>
    <xf numFmtId="0" fontId="24" fillId="0" borderId="38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2" fillId="0" borderId="43" xfId="0" applyFont="1" applyBorder="1" applyAlignment="1">
      <alignment horizontal="right" vertical="center"/>
    </xf>
    <xf numFmtId="0" fontId="22" fillId="0" borderId="19" xfId="0" applyFont="1" applyBorder="1" applyAlignment="1">
      <alignment horizontal="right" vertical="center"/>
    </xf>
    <xf numFmtId="183" fontId="24" fillId="0" borderId="51" xfId="0" applyNumberFormat="1" applyFont="1" applyBorder="1">
      <alignment vertical="center"/>
    </xf>
    <xf numFmtId="183" fontId="24" fillId="0" borderId="4" xfId="0" applyNumberFormat="1" applyFont="1" applyBorder="1">
      <alignment vertical="center"/>
    </xf>
    <xf numFmtId="183" fontId="24" fillId="0" borderId="52" xfId="0" applyNumberFormat="1" applyFont="1" applyBorder="1">
      <alignment vertical="center"/>
    </xf>
    <xf numFmtId="0" fontId="27" fillId="0" borderId="19" xfId="0" applyFont="1" applyBorder="1" applyAlignment="1">
      <alignment horizontal="right" vertical="center"/>
    </xf>
    <xf numFmtId="0" fontId="12" fillId="0" borderId="43" xfId="0" applyFont="1" applyBorder="1">
      <alignment vertical="center"/>
    </xf>
    <xf numFmtId="0" fontId="12" fillId="4" borderId="11" xfId="0" applyFont="1" applyFill="1" applyBorder="1">
      <alignment vertical="center"/>
    </xf>
    <xf numFmtId="0" fontId="12" fillId="0" borderId="48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32" xfId="0" applyFont="1" applyBorder="1" applyAlignment="1">
      <alignment horizontal="right" vertical="center"/>
    </xf>
    <xf numFmtId="2" fontId="22" fillId="4" borderId="24" xfId="1" applyNumberFormat="1" applyFont="1" applyFill="1" applyBorder="1" applyAlignment="1" applyProtection="1">
      <protection locked="0"/>
    </xf>
    <xf numFmtId="41" fontId="22" fillId="0" borderId="0" xfId="1" applyNumberFormat="1" applyFont="1" applyAlignment="1"/>
    <xf numFmtId="0" fontId="26" fillId="3" borderId="44" xfId="0" applyFont="1" applyFill="1" applyBorder="1">
      <alignment vertical="center"/>
    </xf>
    <xf numFmtId="0" fontId="26" fillId="3" borderId="62" xfId="0" applyFont="1" applyFill="1" applyBorder="1">
      <alignment vertical="center"/>
    </xf>
    <xf numFmtId="0" fontId="26" fillId="3" borderId="42" xfId="0" applyFont="1" applyFill="1" applyBorder="1">
      <alignment vertical="center"/>
    </xf>
    <xf numFmtId="0" fontId="26" fillId="3" borderId="63" xfId="0" applyFont="1" applyFill="1" applyBorder="1">
      <alignment vertical="center"/>
    </xf>
    <xf numFmtId="0" fontId="26" fillId="3" borderId="46" xfId="0" applyFont="1" applyFill="1" applyBorder="1">
      <alignment vertical="center"/>
    </xf>
    <xf numFmtId="0" fontId="26" fillId="3" borderId="65" xfId="0" applyFont="1" applyFill="1" applyBorder="1">
      <alignment vertical="center"/>
    </xf>
    <xf numFmtId="0" fontId="26" fillId="3" borderId="47" xfId="0" applyFont="1" applyFill="1" applyBorder="1">
      <alignment vertical="center"/>
    </xf>
    <xf numFmtId="0" fontId="26" fillId="3" borderId="64" xfId="0" applyFont="1" applyFill="1" applyBorder="1">
      <alignment vertical="center"/>
    </xf>
    <xf numFmtId="0" fontId="26" fillId="3" borderId="25" xfId="0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/>
    </xf>
    <xf numFmtId="0" fontId="24" fillId="0" borderId="31" xfId="0" applyFont="1" applyBorder="1">
      <alignment vertical="center"/>
    </xf>
    <xf numFmtId="0" fontId="24" fillId="0" borderId="53" xfId="0" applyFont="1" applyBorder="1">
      <alignment vertical="center"/>
    </xf>
    <xf numFmtId="184" fontId="24" fillId="3" borderId="45" xfId="0" applyNumberFormat="1" applyFont="1" applyFill="1" applyBorder="1">
      <alignment vertical="center"/>
    </xf>
    <xf numFmtId="0" fontId="24" fillId="0" borderId="19" xfId="0" applyFont="1" applyBorder="1">
      <alignment vertical="center"/>
    </xf>
    <xf numFmtId="0" fontId="24" fillId="0" borderId="54" xfId="0" applyFont="1" applyBorder="1">
      <alignment vertical="center"/>
    </xf>
    <xf numFmtId="184" fontId="24" fillId="3" borderId="49" xfId="0" applyNumberFormat="1" applyFont="1" applyFill="1" applyBorder="1">
      <alignment vertical="center"/>
    </xf>
    <xf numFmtId="0" fontId="24" fillId="0" borderId="2" xfId="0" applyFont="1" applyBorder="1">
      <alignment vertical="center"/>
    </xf>
    <xf numFmtId="184" fontId="24" fillId="0" borderId="52" xfId="0" applyNumberFormat="1" applyFont="1" applyBorder="1">
      <alignment vertical="center"/>
    </xf>
    <xf numFmtId="0" fontId="24" fillId="0" borderId="32" xfId="0" applyFont="1" applyBorder="1">
      <alignment vertical="center"/>
    </xf>
    <xf numFmtId="0" fontId="24" fillId="0" borderId="23" xfId="0" applyFont="1" applyBorder="1">
      <alignment vertical="center"/>
    </xf>
    <xf numFmtId="185" fontId="24" fillId="0" borderId="24" xfId="0" applyNumberFormat="1" applyFont="1" applyBorder="1">
      <alignment vertical="center"/>
    </xf>
    <xf numFmtId="0" fontId="24" fillId="3" borderId="42" xfId="0" applyFont="1" applyFill="1" applyBorder="1" applyAlignment="1">
      <alignment horizontal="center" vertical="center"/>
    </xf>
    <xf numFmtId="177" fontId="26" fillId="0" borderId="18" xfId="0" applyNumberFormat="1" applyFont="1" applyBorder="1" applyAlignment="1">
      <alignment horizontal="center" vertical="center"/>
    </xf>
    <xf numFmtId="182" fontId="26" fillId="0" borderId="2" xfId="0" applyNumberFormat="1" applyFont="1" applyBorder="1">
      <alignment vertical="center"/>
    </xf>
    <xf numFmtId="182" fontId="28" fillId="0" borderId="2" xfId="0" applyNumberFormat="1" applyFont="1" applyBorder="1" applyAlignment="1"/>
    <xf numFmtId="183" fontId="26" fillId="0" borderId="20" xfId="0" applyNumberFormat="1" applyFont="1" applyBorder="1">
      <alignment vertical="center"/>
    </xf>
    <xf numFmtId="177" fontId="26" fillId="0" borderId="40" xfId="0" applyNumberFormat="1" applyFont="1" applyBorder="1" applyAlignment="1">
      <alignment horizontal="center" vertical="center"/>
    </xf>
    <xf numFmtId="183" fontId="26" fillId="0" borderId="32" xfId="0" applyNumberFormat="1" applyFont="1" applyBorder="1">
      <alignment vertical="center"/>
    </xf>
    <xf numFmtId="182" fontId="26" fillId="0" borderId="23" xfId="0" applyNumberFormat="1" applyFont="1" applyBorder="1">
      <alignment vertical="center"/>
    </xf>
    <xf numFmtId="182" fontId="28" fillId="0" borderId="23" xfId="0" applyNumberFormat="1" applyFont="1" applyBorder="1" applyAlignment="1"/>
    <xf numFmtId="183" fontId="26" fillId="0" borderId="24" xfId="0" applyNumberFormat="1" applyFont="1" applyBorder="1">
      <alignment vertical="center"/>
    </xf>
    <xf numFmtId="181" fontId="26" fillId="0" borderId="22" xfId="0" applyNumberFormat="1" applyFont="1" applyBorder="1">
      <alignment vertical="center"/>
    </xf>
    <xf numFmtId="183" fontId="24" fillId="0" borderId="56" xfId="0" applyNumberFormat="1" applyFont="1" applyBorder="1">
      <alignment vertical="center"/>
    </xf>
    <xf numFmtId="0" fontId="12" fillId="0" borderId="28" xfId="0" applyFont="1" applyBorder="1">
      <alignment vertical="center"/>
    </xf>
    <xf numFmtId="0" fontId="12" fillId="0" borderId="46" xfId="0" applyFont="1" applyBorder="1">
      <alignment vertical="center"/>
    </xf>
    <xf numFmtId="0" fontId="12" fillId="0" borderId="65" xfId="0" applyFont="1" applyBorder="1">
      <alignment vertical="center"/>
    </xf>
    <xf numFmtId="2" fontId="22" fillId="0" borderId="2" xfId="1" applyNumberFormat="1" applyFont="1" applyBorder="1" applyAlignment="1" applyProtection="1">
      <protection locked="0"/>
    </xf>
    <xf numFmtId="2" fontId="22" fillId="0" borderId="23" xfId="1" applyNumberFormat="1" applyFont="1" applyBorder="1" applyAlignment="1" applyProtection="1">
      <protection locked="0"/>
    </xf>
    <xf numFmtId="41" fontId="21" fillId="9" borderId="3" xfId="0" applyNumberFormat="1" applyFont="1" applyFill="1" applyBorder="1" applyAlignment="1">
      <alignment horizontal="center" vertical="center" wrapText="1"/>
    </xf>
    <xf numFmtId="41" fontId="17" fillId="9" borderId="35" xfId="0" applyNumberFormat="1" applyFont="1" applyFill="1" applyBorder="1" applyAlignment="1">
      <alignment horizontal="center" vertical="center"/>
    </xf>
    <xf numFmtId="182" fontId="25" fillId="3" borderId="2" xfId="0" applyNumberFormat="1" applyFont="1" applyFill="1" applyBorder="1" applyAlignment="1">
      <alignment horizontal="center" vertical="center"/>
    </xf>
    <xf numFmtId="185" fontId="28" fillId="0" borderId="0" xfId="0" applyNumberFormat="1" applyFont="1" applyAlignment="1"/>
    <xf numFmtId="182" fontId="24" fillId="2" borderId="48" xfId="0" applyNumberFormat="1" applyFont="1" applyFill="1" applyBorder="1">
      <alignment vertical="center"/>
    </xf>
    <xf numFmtId="180" fontId="18" fillId="0" borderId="2" xfId="0" applyNumberFormat="1" applyFont="1" applyBorder="1">
      <alignment vertical="center"/>
    </xf>
    <xf numFmtId="180" fontId="18" fillId="0" borderId="13" xfId="0" applyNumberFormat="1" applyFont="1" applyBorder="1">
      <alignment vertical="center"/>
    </xf>
    <xf numFmtId="184" fontId="24" fillId="0" borderId="14" xfId="0" applyNumberFormat="1" applyFont="1" applyBorder="1">
      <alignment vertical="center"/>
    </xf>
    <xf numFmtId="183" fontId="26" fillId="0" borderId="67" xfId="0" applyNumberFormat="1" applyFont="1" applyBorder="1" applyProtection="1">
      <alignment vertical="center"/>
      <protection locked="0"/>
    </xf>
    <xf numFmtId="183" fontId="26" fillId="0" borderId="51" xfId="0" applyNumberFormat="1" applyFont="1" applyBorder="1">
      <alignment vertical="center"/>
    </xf>
    <xf numFmtId="182" fontId="26" fillId="0" borderId="4" xfId="0" applyNumberFormat="1" applyFont="1" applyBorder="1">
      <alignment vertical="center"/>
    </xf>
    <xf numFmtId="182" fontId="28" fillId="0" borderId="4" xfId="0" applyNumberFormat="1" applyFont="1" applyBorder="1" applyAlignment="1"/>
    <xf numFmtId="183" fontId="26" fillId="0" borderId="52" xfId="0" applyNumberFormat="1" applyFont="1" applyBorder="1">
      <alignment vertical="center"/>
    </xf>
    <xf numFmtId="181" fontId="26" fillId="0" borderId="56" xfId="0" applyNumberFormat="1" applyFont="1" applyBorder="1">
      <alignment vertical="center"/>
    </xf>
    <xf numFmtId="182" fontId="25" fillId="3" borderId="70" xfId="0" applyNumberFormat="1" applyFont="1" applyFill="1" applyBorder="1" applyAlignment="1">
      <alignment horizontal="center" vertical="center"/>
    </xf>
    <xf numFmtId="177" fontId="26" fillId="0" borderId="60" xfId="0" applyNumberFormat="1" applyFont="1" applyBorder="1" applyAlignment="1" applyProtection="1">
      <alignment horizontal="center" vertical="center"/>
      <protection locked="0"/>
    </xf>
    <xf numFmtId="185" fontId="28" fillId="0" borderId="4" xfId="0" applyNumberFormat="1" applyFont="1" applyBorder="1" applyAlignment="1"/>
    <xf numFmtId="0" fontId="12" fillId="0" borderId="51" xfId="0" applyFont="1" applyBorder="1" applyAlignment="1">
      <alignment horizontal="right" vertical="center"/>
    </xf>
    <xf numFmtId="2" fontId="22" fillId="4" borderId="52" xfId="1" applyNumberFormat="1" applyFont="1" applyFill="1" applyBorder="1" applyAlignment="1" applyProtection="1">
      <protection locked="0"/>
    </xf>
    <xf numFmtId="2" fontId="22" fillId="0" borderId="4" xfId="1" applyNumberFormat="1" applyFont="1" applyBorder="1" applyAlignment="1" applyProtection="1">
      <protection locked="0"/>
    </xf>
    <xf numFmtId="0" fontId="24" fillId="0" borderId="75" xfId="0" applyFont="1" applyBorder="1">
      <alignment vertical="center"/>
    </xf>
    <xf numFmtId="0" fontId="24" fillId="0" borderId="73" xfId="0" applyFont="1" applyBorder="1" applyAlignment="1">
      <alignment horizontal="center" vertical="center"/>
    </xf>
    <xf numFmtId="41" fontId="17" fillId="0" borderId="5" xfId="0" applyNumberFormat="1" applyFont="1" applyBorder="1">
      <alignment vertical="center"/>
    </xf>
    <xf numFmtId="41" fontId="13" fillId="0" borderId="6" xfId="0" applyNumberFormat="1" applyFont="1" applyBorder="1" applyAlignment="1">
      <alignment horizontal="center" vertical="center"/>
    </xf>
    <xf numFmtId="41" fontId="12" fillId="0" borderId="2" xfId="0" applyNumberFormat="1" applyFont="1" applyBorder="1">
      <alignment vertical="center"/>
    </xf>
    <xf numFmtId="41" fontId="12" fillId="0" borderId="20" xfId="0" applyNumberFormat="1" applyFont="1" applyBorder="1">
      <alignment vertical="center"/>
    </xf>
    <xf numFmtId="176" fontId="18" fillId="0" borderId="23" xfId="0" applyNumberFormat="1" applyFont="1" applyBorder="1" applyProtection="1">
      <alignment vertical="center"/>
      <protection locked="0"/>
    </xf>
    <xf numFmtId="41" fontId="17" fillId="0" borderId="2" xfId="0" applyNumberFormat="1" applyFont="1" applyBorder="1" applyAlignment="1">
      <alignment horizontal="center" vertical="center"/>
    </xf>
    <xf numFmtId="180" fontId="18" fillId="7" borderId="2" xfId="0" applyNumberFormat="1" applyFont="1" applyFill="1" applyBorder="1">
      <alignment vertical="center"/>
    </xf>
    <xf numFmtId="176" fontId="18" fillId="0" borderId="64" xfId="0" applyNumberFormat="1" applyFont="1" applyBorder="1" applyProtection="1">
      <alignment vertical="center"/>
      <protection locked="0"/>
    </xf>
    <xf numFmtId="41" fontId="17" fillId="9" borderId="3" xfId="0" applyNumberFormat="1" applyFont="1" applyFill="1" applyBorder="1" applyAlignment="1">
      <alignment horizontal="center" vertical="center" wrapText="1"/>
    </xf>
    <xf numFmtId="182" fontId="24" fillId="2" borderId="0" xfId="0" applyNumberFormat="1" applyFont="1" applyFill="1">
      <alignment vertical="center"/>
    </xf>
    <xf numFmtId="176" fontId="18" fillId="0" borderId="81" xfId="0" applyNumberFormat="1" applyFont="1" applyBorder="1" applyProtection="1">
      <alignment vertical="center"/>
      <protection locked="0"/>
    </xf>
    <xf numFmtId="176" fontId="13" fillId="0" borderId="23" xfId="0" applyNumberFormat="1" applyFont="1" applyBorder="1">
      <alignment vertical="center"/>
    </xf>
    <xf numFmtId="41" fontId="13" fillId="7" borderId="27" xfId="0" applyNumberFormat="1" applyFont="1" applyFill="1" applyBorder="1">
      <alignment vertical="center"/>
    </xf>
    <xf numFmtId="0" fontId="24" fillId="0" borderId="78" xfId="0" applyFont="1" applyBorder="1">
      <alignment vertical="center"/>
    </xf>
    <xf numFmtId="41" fontId="16" fillId="0" borderId="0" xfId="0" applyNumberFormat="1" applyFont="1" applyAlignment="1"/>
    <xf numFmtId="185" fontId="26" fillId="0" borderId="51" xfId="0" applyNumberFormat="1" applyFont="1" applyBorder="1" applyProtection="1">
      <alignment vertical="center"/>
      <protection locked="0"/>
    </xf>
    <xf numFmtId="185" fontId="26" fillId="0" borderId="19" xfId="0" applyNumberFormat="1" applyFont="1" applyBorder="1" applyProtection="1">
      <alignment vertical="center"/>
      <protection locked="0"/>
    </xf>
    <xf numFmtId="185" fontId="26" fillId="0" borderId="32" xfId="0" applyNumberFormat="1" applyFont="1" applyBorder="1" applyProtection="1">
      <alignment vertical="center"/>
      <protection locked="0"/>
    </xf>
    <xf numFmtId="41" fontId="13" fillId="0" borderId="31" xfId="0" applyNumberFormat="1" applyFont="1" applyBorder="1" applyAlignment="1">
      <alignment horizontal="center" vertical="center"/>
    </xf>
    <xf numFmtId="41" fontId="13" fillId="0" borderId="14" xfId="0" applyNumberFormat="1" applyFont="1" applyBorder="1" applyAlignment="1">
      <alignment horizontal="center" vertical="center"/>
    </xf>
    <xf numFmtId="41" fontId="18" fillId="0" borderId="62" xfId="0" applyNumberFormat="1" applyFont="1" applyBorder="1" applyProtection="1">
      <alignment vertical="center"/>
      <protection locked="0"/>
    </xf>
    <xf numFmtId="41" fontId="17" fillId="0" borderId="45" xfId="0" applyNumberFormat="1" applyFont="1" applyBorder="1">
      <alignment vertical="center"/>
    </xf>
    <xf numFmtId="41" fontId="17" fillId="0" borderId="18" xfId="0" applyNumberFormat="1" applyFont="1" applyBorder="1">
      <alignment vertical="center"/>
    </xf>
    <xf numFmtId="41" fontId="18" fillId="0" borderId="63" xfId="0" applyNumberFormat="1" applyFont="1" applyBorder="1" applyProtection="1">
      <alignment vertical="center"/>
      <protection locked="0"/>
    </xf>
    <xf numFmtId="41" fontId="17" fillId="0" borderId="49" xfId="0" applyNumberFormat="1" applyFont="1" applyBorder="1">
      <alignment vertical="center"/>
    </xf>
    <xf numFmtId="41" fontId="18" fillId="0" borderId="64" xfId="0" applyNumberFormat="1" applyFont="1" applyBorder="1" applyProtection="1">
      <alignment vertical="center"/>
      <protection locked="0"/>
    </xf>
    <xf numFmtId="177" fontId="18" fillId="0" borderId="38" xfId="0" applyNumberFormat="1" applyFont="1" applyBorder="1">
      <alignment vertical="center"/>
    </xf>
    <xf numFmtId="41" fontId="18" fillId="0" borderId="1" xfId="0" applyNumberFormat="1" applyFont="1" applyBorder="1">
      <alignment vertical="center"/>
    </xf>
    <xf numFmtId="180" fontId="18" fillId="0" borderId="1" xfId="0" applyNumberFormat="1" applyFont="1" applyBorder="1">
      <alignment vertical="center"/>
    </xf>
    <xf numFmtId="41" fontId="18" fillId="0" borderId="1" xfId="0" applyNumberFormat="1" applyFont="1" applyBorder="1" applyProtection="1">
      <alignment vertical="center"/>
      <protection locked="0"/>
    </xf>
    <xf numFmtId="176" fontId="18" fillId="0" borderId="1" xfId="0" applyNumberFormat="1" applyFont="1" applyBorder="1">
      <alignment vertical="center"/>
    </xf>
    <xf numFmtId="10" fontId="18" fillId="0" borderId="17" xfId="1" applyNumberFormat="1" applyFont="1" applyBorder="1">
      <alignment vertical="center"/>
    </xf>
    <xf numFmtId="41" fontId="17" fillId="0" borderId="82" xfId="0" applyNumberFormat="1" applyFont="1" applyBorder="1" applyAlignment="1">
      <alignment horizontal="center" vertical="center"/>
    </xf>
    <xf numFmtId="41" fontId="17" fillId="0" borderId="83" xfId="0" applyNumberFormat="1" applyFont="1" applyBorder="1">
      <alignment vertical="center"/>
    </xf>
    <xf numFmtId="176" fontId="17" fillId="0" borderId="83" xfId="0" applyNumberFormat="1" applyFont="1" applyBorder="1">
      <alignment vertical="center"/>
    </xf>
    <xf numFmtId="10" fontId="17" fillId="0" borderId="84" xfId="1" applyNumberFormat="1" applyFont="1" applyBorder="1">
      <alignment vertical="center"/>
    </xf>
    <xf numFmtId="180" fontId="18" fillId="7" borderId="1" xfId="0" applyNumberFormat="1" applyFont="1" applyFill="1" applyBorder="1">
      <alignment vertical="center"/>
    </xf>
    <xf numFmtId="10" fontId="18" fillId="2" borderId="17" xfId="1" applyNumberFormat="1" applyFont="1" applyFill="1" applyBorder="1">
      <alignment vertical="center"/>
    </xf>
    <xf numFmtId="0" fontId="12" fillId="0" borderId="31" xfId="0" applyFont="1" applyBorder="1" applyAlignment="1">
      <alignment horizontal="right" vertical="center"/>
    </xf>
    <xf numFmtId="41" fontId="5" fillId="0" borderId="0" xfId="0" applyNumberFormat="1" applyFont="1">
      <alignment vertical="center"/>
    </xf>
    <xf numFmtId="0" fontId="26" fillId="0" borderId="43" xfId="0" applyFont="1" applyBorder="1" applyAlignment="1">
      <alignment horizontal="right" vertical="center"/>
    </xf>
    <xf numFmtId="184" fontId="12" fillId="0" borderId="80" xfId="0" applyNumberFormat="1" applyFont="1" applyBorder="1">
      <alignment vertical="center"/>
    </xf>
    <xf numFmtId="186" fontId="12" fillId="0" borderId="55" xfId="0" applyNumberFormat="1" applyFont="1" applyBorder="1">
      <alignment vertical="center"/>
    </xf>
    <xf numFmtId="0" fontId="24" fillId="0" borderId="10" xfId="0" applyFont="1" applyBorder="1">
      <alignment vertical="center"/>
    </xf>
    <xf numFmtId="41" fontId="13" fillId="0" borderId="0" xfId="0" applyNumberFormat="1" applyFont="1">
      <alignment vertical="center"/>
    </xf>
    <xf numFmtId="181" fontId="26" fillId="0" borderId="19" xfId="0" applyNumberFormat="1" applyFont="1" applyBorder="1">
      <alignment vertical="center"/>
    </xf>
    <xf numFmtId="181" fontId="26" fillId="0" borderId="21" xfId="0" applyNumberFormat="1" applyFont="1" applyBorder="1">
      <alignment vertical="center"/>
    </xf>
    <xf numFmtId="181" fontId="26" fillId="0" borderId="32" xfId="0" applyNumberFormat="1" applyFont="1" applyBorder="1">
      <alignment vertical="center"/>
    </xf>
    <xf numFmtId="187" fontId="30" fillId="0" borderId="0" xfId="0" applyNumberFormat="1" applyFont="1">
      <alignment vertical="center"/>
    </xf>
    <xf numFmtId="41" fontId="12" fillId="0" borderId="6" xfId="0" applyNumberFormat="1" applyFont="1" applyBorder="1" applyAlignment="1">
      <alignment vertical="top"/>
    </xf>
    <xf numFmtId="41" fontId="12" fillId="0" borderId="0" xfId="0" applyNumberFormat="1" applyFont="1" applyAlignment="1">
      <alignment vertical="top"/>
    </xf>
    <xf numFmtId="41" fontId="17" fillId="0" borderId="83" xfId="0" applyNumberFormat="1" applyFont="1" applyBorder="1" applyAlignment="1">
      <alignment vertical="center" shrinkToFit="1"/>
    </xf>
    <xf numFmtId="176" fontId="13" fillId="8" borderId="23" xfId="0" applyNumberFormat="1" applyFont="1" applyFill="1" applyBorder="1" applyAlignment="1">
      <alignment vertical="center" shrinkToFit="1"/>
    </xf>
    <xf numFmtId="0" fontId="24" fillId="0" borderId="74" xfId="0" applyFont="1" applyBorder="1">
      <alignment vertical="center"/>
    </xf>
    <xf numFmtId="2" fontId="22" fillId="0" borderId="30" xfId="1" applyNumberFormat="1" applyFont="1" applyBorder="1" applyAlignment="1" applyProtection="1">
      <protection locked="0"/>
    </xf>
    <xf numFmtId="2" fontId="12" fillId="0" borderId="52" xfId="0" applyNumberFormat="1" applyFont="1" applyBorder="1" applyAlignment="1">
      <alignment horizontal="right" vertical="center"/>
    </xf>
    <xf numFmtId="2" fontId="22" fillId="0" borderId="66" xfId="1" applyNumberFormat="1" applyFont="1" applyBorder="1" applyAlignment="1" applyProtection="1">
      <protection locked="0"/>
    </xf>
    <xf numFmtId="2" fontId="12" fillId="0" borderId="20" xfId="0" applyNumberFormat="1" applyFont="1" applyBorder="1" applyAlignment="1">
      <alignment horizontal="right" vertical="center"/>
    </xf>
    <xf numFmtId="2" fontId="22" fillId="0" borderId="81" xfId="1" applyNumberFormat="1" applyFont="1" applyBorder="1" applyAlignment="1" applyProtection="1">
      <protection locked="0"/>
    </xf>
    <xf numFmtId="2" fontId="12" fillId="0" borderId="24" xfId="0" applyNumberFormat="1" applyFont="1" applyBorder="1" applyAlignment="1">
      <alignment horizontal="right" vertical="center"/>
    </xf>
    <xf numFmtId="0" fontId="26" fillId="0" borderId="38" xfId="0" applyFont="1" applyBorder="1">
      <alignment vertical="center"/>
    </xf>
    <xf numFmtId="185" fontId="26" fillId="0" borderId="30" xfId="0" applyNumberFormat="1" applyFont="1" applyBorder="1" applyProtection="1">
      <alignment vertical="center"/>
      <protection locked="0"/>
    </xf>
    <xf numFmtId="183" fontId="24" fillId="0" borderId="9" xfId="0" applyNumberFormat="1" applyFont="1" applyBorder="1">
      <alignment vertical="center"/>
    </xf>
    <xf numFmtId="0" fontId="25" fillId="3" borderId="51" xfId="0" applyFont="1" applyFill="1" applyBorder="1" applyAlignment="1">
      <alignment horizontal="center" vertical="center" wrapText="1"/>
    </xf>
    <xf numFmtId="182" fontId="25" fillId="3" borderId="4" xfId="0" applyNumberFormat="1" applyFont="1" applyFill="1" applyBorder="1" applyAlignment="1">
      <alignment horizontal="center" vertical="center"/>
    </xf>
    <xf numFmtId="185" fontId="24" fillId="10" borderId="26" xfId="0" applyNumberFormat="1" applyFont="1" applyFill="1" applyBorder="1">
      <alignment vertical="center"/>
    </xf>
    <xf numFmtId="182" fontId="25" fillId="10" borderId="70" xfId="0" applyNumberFormat="1" applyFont="1" applyFill="1" applyBorder="1" applyAlignment="1">
      <alignment horizontal="center" vertical="center"/>
    </xf>
    <xf numFmtId="185" fontId="24" fillId="5" borderId="26" xfId="0" applyNumberFormat="1" applyFont="1" applyFill="1" applyBorder="1">
      <alignment vertical="center"/>
    </xf>
    <xf numFmtId="182" fontId="25" fillId="5" borderId="70" xfId="0" applyNumberFormat="1" applyFont="1" applyFill="1" applyBorder="1" applyAlignment="1">
      <alignment horizontal="center" vertical="center"/>
    </xf>
    <xf numFmtId="0" fontId="25" fillId="6" borderId="91" xfId="0" applyFont="1" applyFill="1" applyBorder="1" applyAlignment="1">
      <alignment horizontal="center" vertical="center"/>
    </xf>
    <xf numFmtId="2" fontId="22" fillId="0" borderId="0" xfId="1" applyNumberFormat="1" applyFont="1" applyBorder="1" applyAlignment="1" applyProtection="1">
      <protection locked="0"/>
    </xf>
    <xf numFmtId="186" fontId="12" fillId="0" borderId="0" xfId="0" applyNumberFormat="1" applyFont="1">
      <alignment vertical="center"/>
    </xf>
    <xf numFmtId="183" fontId="26" fillId="0" borderId="89" xfId="0" applyNumberFormat="1" applyFont="1" applyBorder="1">
      <alignment vertical="center"/>
    </xf>
    <xf numFmtId="185" fontId="26" fillId="0" borderId="61" xfId="0" applyNumberFormat="1" applyFont="1" applyBorder="1" applyProtection="1">
      <alignment vertical="center"/>
      <protection locked="0"/>
    </xf>
    <xf numFmtId="183" fontId="26" fillId="0" borderId="23" xfId="0" applyNumberFormat="1" applyFont="1" applyBorder="1" applyProtection="1">
      <alignment vertical="center"/>
      <protection locked="0"/>
    </xf>
    <xf numFmtId="185" fontId="26" fillId="0" borderId="29" xfId="0" applyNumberFormat="1" applyFont="1" applyBorder="1" applyProtection="1">
      <alignment vertical="center"/>
      <protection locked="0"/>
    </xf>
    <xf numFmtId="40" fontId="13" fillId="0" borderId="23" xfId="9" applyNumberFormat="1" applyFont="1" applyBorder="1">
      <alignment vertical="center"/>
    </xf>
    <xf numFmtId="40" fontId="25" fillId="6" borderId="69" xfId="9" applyNumberFormat="1" applyFont="1" applyFill="1" applyBorder="1" applyAlignment="1">
      <alignment horizontal="center" vertical="center"/>
    </xf>
    <xf numFmtId="180" fontId="18" fillId="7" borderId="4" xfId="0" applyNumberFormat="1" applyFont="1" applyFill="1" applyBorder="1">
      <alignment vertical="center"/>
    </xf>
    <xf numFmtId="177" fontId="18" fillId="7" borderId="38" xfId="0" applyNumberFormat="1" applyFont="1" applyFill="1" applyBorder="1" applyProtection="1">
      <alignment vertical="center"/>
      <protection locked="0"/>
    </xf>
    <xf numFmtId="41" fontId="18" fillId="0" borderId="4" xfId="0" applyNumberFormat="1" applyFont="1" applyBorder="1">
      <alignment vertical="center"/>
    </xf>
    <xf numFmtId="41" fontId="18" fillId="0" borderId="4" xfId="0" applyNumberFormat="1" applyFont="1" applyBorder="1" applyProtection="1">
      <alignment vertical="center"/>
      <protection locked="0"/>
    </xf>
    <xf numFmtId="41" fontId="18" fillId="0" borderId="94" xfId="0" applyNumberFormat="1" applyFont="1" applyBorder="1">
      <alignment vertical="center"/>
    </xf>
    <xf numFmtId="176" fontId="18" fillId="0" borderId="4" xfId="0" applyNumberFormat="1" applyFont="1" applyBorder="1">
      <alignment vertical="center"/>
    </xf>
    <xf numFmtId="10" fontId="18" fillId="2" borderId="52" xfId="1" applyNumberFormat="1" applyFont="1" applyFill="1" applyBorder="1">
      <alignment vertical="center"/>
    </xf>
    <xf numFmtId="41" fontId="31" fillId="0" borderId="0" xfId="0" applyNumberFormat="1" applyFont="1">
      <alignment vertical="center"/>
    </xf>
    <xf numFmtId="41" fontId="18" fillId="6" borderId="13" xfId="0" applyNumberFormat="1" applyFont="1" applyFill="1" applyBorder="1">
      <alignment vertical="center"/>
    </xf>
    <xf numFmtId="41" fontId="18" fillId="6" borderId="2" xfId="0" applyNumberFormat="1" applyFont="1" applyFill="1" applyBorder="1">
      <alignment vertical="center"/>
    </xf>
    <xf numFmtId="41" fontId="18" fillId="6" borderId="1" xfId="0" applyNumberFormat="1" applyFont="1" applyFill="1" applyBorder="1">
      <alignment vertical="center"/>
    </xf>
    <xf numFmtId="41" fontId="17" fillId="6" borderId="83" xfId="0" applyNumberFormat="1" applyFont="1" applyFill="1" applyBorder="1" applyAlignment="1">
      <alignment vertical="center" shrinkToFit="1"/>
    </xf>
    <xf numFmtId="41" fontId="18" fillId="11" borderId="4" xfId="0" applyNumberFormat="1" applyFont="1" applyFill="1" applyBorder="1">
      <alignment vertical="center"/>
    </xf>
    <xf numFmtId="41" fontId="17" fillId="11" borderId="83" xfId="0" applyNumberFormat="1" applyFont="1" applyFill="1" applyBorder="1" applyAlignment="1">
      <alignment vertical="center" shrinkToFit="1"/>
    </xf>
    <xf numFmtId="2" fontId="22" fillId="8" borderId="88" xfId="1" applyNumberFormat="1" applyFont="1" applyFill="1" applyBorder="1" applyAlignment="1" applyProtection="1">
      <protection locked="0"/>
    </xf>
    <xf numFmtId="2" fontId="22" fillId="8" borderId="20" xfId="1" applyNumberFormat="1" applyFont="1" applyFill="1" applyBorder="1" applyAlignment="1" applyProtection="1">
      <protection locked="0"/>
    </xf>
    <xf numFmtId="2" fontId="22" fillId="8" borderId="89" xfId="1" applyNumberFormat="1" applyFont="1" applyFill="1" applyBorder="1" applyAlignment="1" applyProtection="1">
      <protection locked="0"/>
    </xf>
    <xf numFmtId="17" fontId="12" fillId="0" borderId="0" xfId="0" applyNumberFormat="1" applyFont="1" applyAlignment="1">
      <alignment horizontal="right" vertical="center"/>
    </xf>
    <xf numFmtId="41" fontId="18" fillId="0" borderId="95" xfId="0" applyNumberFormat="1" applyFont="1" applyBorder="1">
      <alignment vertical="center"/>
    </xf>
    <xf numFmtId="41" fontId="18" fillId="0" borderId="86" xfId="0" applyNumberFormat="1" applyFont="1" applyBorder="1">
      <alignment vertical="center"/>
    </xf>
    <xf numFmtId="41" fontId="18" fillId="0" borderId="87" xfId="0" applyNumberFormat="1" applyFont="1" applyBorder="1">
      <alignment vertical="center"/>
    </xf>
    <xf numFmtId="41" fontId="18" fillId="0" borderId="85" xfId="0" applyNumberFormat="1" applyFont="1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189" fontId="13" fillId="0" borderId="23" xfId="0" applyNumberFormat="1" applyFont="1" applyBorder="1" applyAlignment="1">
      <alignment vertical="center" shrinkToFit="1"/>
    </xf>
    <xf numFmtId="189" fontId="13" fillId="0" borderId="2" xfId="0" applyNumberFormat="1" applyFont="1" applyBorder="1" applyAlignment="1">
      <alignment vertical="center" shrinkToFit="1"/>
    </xf>
    <xf numFmtId="0" fontId="13" fillId="0" borderId="2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90" fontId="36" fillId="0" borderId="2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6" fillId="0" borderId="0" xfId="0" applyFont="1">
      <alignment vertical="center"/>
    </xf>
    <xf numFmtId="41" fontId="34" fillId="0" borderId="0" xfId="0" applyNumberFormat="1" applyFont="1">
      <alignment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90" fontId="36" fillId="0" borderId="19" xfId="0" applyNumberFormat="1" applyFont="1" applyBorder="1" applyAlignment="1">
      <alignment horizontal="center" vertical="center"/>
    </xf>
    <xf numFmtId="190" fontId="36" fillId="0" borderId="32" xfId="0" applyNumberFormat="1" applyFont="1" applyBorder="1" applyAlignment="1">
      <alignment horizontal="center" vertical="center"/>
    </xf>
    <xf numFmtId="190" fontId="36" fillId="0" borderId="23" xfId="0" applyNumberFormat="1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41" fontId="17" fillId="0" borderId="76" xfId="0" applyNumberFormat="1" applyFont="1" applyBorder="1" applyAlignment="1">
      <alignment horizontal="center" vertical="center"/>
    </xf>
    <xf numFmtId="41" fontId="13" fillId="0" borderId="6" xfId="0" applyNumberFormat="1" applyFont="1" applyBorder="1" applyAlignment="1">
      <alignment vertical="top"/>
    </xf>
    <xf numFmtId="180" fontId="18" fillId="0" borderId="4" xfId="0" applyNumberFormat="1" applyFont="1" applyBorder="1">
      <alignment vertical="center"/>
    </xf>
    <xf numFmtId="180" fontId="18" fillId="0" borderId="12" xfId="0" applyNumberFormat="1" applyFont="1" applyBorder="1">
      <alignment vertical="center"/>
    </xf>
    <xf numFmtId="180" fontId="18" fillId="7" borderId="2" xfId="0" applyNumberFormat="1" applyFont="1" applyFill="1" applyBorder="1" applyProtection="1">
      <alignment vertical="center"/>
      <protection locked="0"/>
    </xf>
    <xf numFmtId="180" fontId="18" fillId="7" borderId="4" xfId="0" applyNumberFormat="1" applyFont="1" applyFill="1" applyBorder="1" applyProtection="1">
      <alignment vertical="center"/>
      <protection locked="0"/>
    </xf>
    <xf numFmtId="186" fontId="13" fillId="0" borderId="23" xfId="0" applyNumberFormat="1" applyFont="1" applyBorder="1">
      <alignment vertical="center"/>
    </xf>
    <xf numFmtId="2" fontId="22" fillId="4" borderId="89" xfId="1" applyNumberFormat="1" applyFont="1" applyFill="1" applyBorder="1" applyAlignment="1" applyProtection="1">
      <protection locked="0"/>
    </xf>
    <xf numFmtId="181" fontId="24" fillId="0" borderId="26" xfId="0" applyNumberFormat="1" applyFont="1" applyBorder="1">
      <alignment vertical="center"/>
    </xf>
    <xf numFmtId="182" fontId="24" fillId="8" borderId="26" xfId="0" applyNumberFormat="1" applyFont="1" applyFill="1" applyBorder="1">
      <alignment vertical="center"/>
    </xf>
    <xf numFmtId="182" fontId="30" fillId="8" borderId="26" xfId="0" applyNumberFormat="1" applyFont="1" applyFill="1" applyBorder="1" applyAlignment="1"/>
    <xf numFmtId="181" fontId="24" fillId="0" borderId="25" xfId="0" applyNumberFormat="1" applyFont="1" applyBorder="1">
      <alignment vertical="center"/>
    </xf>
    <xf numFmtId="185" fontId="24" fillId="0" borderId="55" xfId="0" applyNumberFormat="1" applyFont="1" applyBorder="1">
      <alignment vertical="center"/>
    </xf>
    <xf numFmtId="182" fontId="24" fillId="0" borderId="26" xfId="0" applyNumberFormat="1" applyFont="1" applyBorder="1">
      <alignment vertical="center"/>
    </xf>
    <xf numFmtId="182" fontId="24" fillId="12" borderId="26" xfId="0" applyNumberFormat="1" applyFont="1" applyFill="1" applyBorder="1">
      <alignment vertical="center"/>
    </xf>
    <xf numFmtId="185" fontId="26" fillId="0" borderId="48" xfId="0" applyNumberFormat="1" applyFont="1" applyBorder="1" applyProtection="1">
      <alignment vertical="center"/>
      <protection locked="0"/>
    </xf>
    <xf numFmtId="181" fontId="26" fillId="0" borderId="51" xfId="0" applyNumberFormat="1" applyFont="1" applyBorder="1">
      <alignment vertical="center"/>
    </xf>
    <xf numFmtId="182" fontId="25" fillId="8" borderId="70" xfId="0" applyNumberFormat="1" applyFont="1" applyFill="1" applyBorder="1" applyAlignment="1">
      <alignment horizontal="center" vertical="center"/>
    </xf>
    <xf numFmtId="182" fontId="25" fillId="12" borderId="70" xfId="0" applyNumberFormat="1" applyFont="1" applyFill="1" applyBorder="1" applyAlignment="1">
      <alignment horizontal="center" vertical="center"/>
    </xf>
    <xf numFmtId="0" fontId="25" fillId="6" borderId="69" xfId="0" applyFont="1" applyFill="1" applyBorder="1" applyAlignment="1">
      <alignment horizontal="center" vertical="center"/>
    </xf>
    <xf numFmtId="2" fontId="22" fillId="8" borderId="24" xfId="1" applyNumberFormat="1" applyFont="1" applyFill="1" applyBorder="1" applyAlignment="1" applyProtection="1">
      <protection locked="0"/>
    </xf>
    <xf numFmtId="41" fontId="17" fillId="0" borderId="16" xfId="0" applyNumberFormat="1" applyFont="1" applyBorder="1">
      <alignment vertical="center"/>
    </xf>
    <xf numFmtId="41" fontId="17" fillId="0" borderId="16" xfId="0" applyNumberFormat="1" applyFont="1" applyBorder="1" applyAlignment="1">
      <alignment vertical="center" shrinkToFit="1"/>
    </xf>
    <xf numFmtId="176" fontId="17" fillId="0" borderId="16" xfId="0" applyNumberFormat="1" applyFont="1" applyBorder="1">
      <alignment vertical="center"/>
    </xf>
    <xf numFmtId="180" fontId="18" fillId="7" borderId="13" xfId="0" applyNumberFormat="1" applyFont="1" applyFill="1" applyBorder="1">
      <alignment vertical="center"/>
    </xf>
    <xf numFmtId="41" fontId="18" fillId="0" borderId="97" xfId="0" applyNumberFormat="1" applyFont="1" applyBorder="1">
      <alignment vertical="center"/>
    </xf>
    <xf numFmtId="10" fontId="18" fillId="2" borderId="14" xfId="1" applyNumberFormat="1" applyFont="1" applyFill="1" applyBorder="1">
      <alignment vertical="center"/>
    </xf>
    <xf numFmtId="41" fontId="18" fillId="0" borderId="59" xfId="0" applyNumberFormat="1" applyFont="1" applyBorder="1">
      <alignment vertical="center"/>
    </xf>
    <xf numFmtId="180" fontId="18" fillId="7" borderId="70" xfId="0" applyNumberFormat="1" applyFont="1" applyFill="1" applyBorder="1">
      <alignment vertical="center"/>
    </xf>
    <xf numFmtId="180" fontId="18" fillId="7" borderId="70" xfId="0" applyNumberFormat="1" applyFont="1" applyFill="1" applyBorder="1" applyProtection="1">
      <alignment vertical="center"/>
      <protection locked="0"/>
    </xf>
    <xf numFmtId="41" fontId="18" fillId="0" borderId="70" xfId="0" applyNumberFormat="1" applyFont="1" applyBorder="1" applyProtection="1">
      <alignment vertical="center"/>
      <protection locked="0"/>
    </xf>
    <xf numFmtId="41" fontId="18" fillId="0" borderId="98" xfId="0" applyNumberFormat="1" applyFont="1" applyBorder="1">
      <alignment vertical="center"/>
    </xf>
    <xf numFmtId="41" fontId="18" fillId="0" borderId="99" xfId="0" applyNumberFormat="1" applyFont="1" applyBorder="1">
      <alignment vertical="center"/>
    </xf>
    <xf numFmtId="41" fontId="18" fillId="0" borderId="70" xfId="0" applyNumberFormat="1" applyFont="1" applyBorder="1">
      <alignment vertical="center"/>
    </xf>
    <xf numFmtId="176" fontId="18" fillId="0" borderId="70" xfId="0" applyNumberFormat="1" applyFont="1" applyBorder="1">
      <alignment vertical="center"/>
    </xf>
    <xf numFmtId="10" fontId="18" fillId="2" borderId="71" xfId="1" applyNumberFormat="1" applyFont="1" applyFill="1" applyBorder="1">
      <alignment vertical="center"/>
    </xf>
    <xf numFmtId="177" fontId="18" fillId="7" borderId="5" xfId="0" applyNumberFormat="1" applyFont="1" applyFill="1" applyBorder="1" applyProtection="1">
      <alignment vertical="center"/>
      <protection locked="0"/>
    </xf>
    <xf numFmtId="10" fontId="18" fillId="2" borderId="89" xfId="1" applyNumberFormat="1" applyFont="1" applyFill="1" applyBorder="1">
      <alignment vertical="center"/>
    </xf>
    <xf numFmtId="180" fontId="18" fillId="7" borderId="12" xfId="0" applyNumberFormat="1" applyFont="1" applyFill="1" applyBorder="1">
      <alignment vertical="center"/>
    </xf>
    <xf numFmtId="180" fontId="18" fillId="7" borderId="12" xfId="0" applyNumberFormat="1" applyFont="1" applyFill="1" applyBorder="1" applyProtection="1">
      <alignment vertical="center"/>
      <protection locked="0"/>
    </xf>
    <xf numFmtId="177" fontId="18" fillId="0" borderId="100" xfId="0" applyNumberFormat="1" applyFont="1" applyBorder="1">
      <alignment vertical="center"/>
    </xf>
    <xf numFmtId="190" fontId="36" fillId="0" borderId="0" xfId="0" applyNumberFormat="1" applyFont="1" applyAlignment="1">
      <alignment horizontal="center" vertical="center"/>
    </xf>
    <xf numFmtId="189" fontId="13" fillId="0" borderId="20" xfId="0" applyNumberFormat="1" applyFont="1" applyBorder="1" applyAlignment="1">
      <alignment vertical="center" shrinkToFit="1"/>
    </xf>
    <xf numFmtId="189" fontId="13" fillId="0" borderId="24" xfId="0" applyNumberFormat="1" applyFont="1" applyBorder="1" applyAlignment="1">
      <alignment vertical="center" shrinkToFit="1"/>
    </xf>
    <xf numFmtId="189" fontId="34" fillId="0" borderId="2" xfId="0" applyNumberFormat="1" applyFont="1" applyBorder="1" applyAlignment="1">
      <alignment horizontal="right" vertical="center" shrinkToFit="1"/>
    </xf>
    <xf numFmtId="189" fontId="34" fillId="0" borderId="23" xfId="0" applyNumberFormat="1" applyFont="1" applyBorder="1" applyAlignment="1">
      <alignment horizontal="right" vertical="center" shrinkToFit="1"/>
    </xf>
    <xf numFmtId="0" fontId="39" fillId="0" borderId="0" xfId="0" applyFont="1">
      <alignment vertical="center"/>
    </xf>
    <xf numFmtId="191" fontId="40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191" fontId="4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8" borderId="31" xfId="0" applyFont="1" applyFill="1" applyBorder="1" applyAlignment="1">
      <alignment horizontal="center" vertical="center" shrinkToFit="1"/>
    </xf>
    <xf numFmtId="0" fontId="23" fillId="8" borderId="32" xfId="0" applyFont="1" applyFill="1" applyBorder="1" applyAlignment="1">
      <alignment horizontal="center" vertical="center" shrinkToFit="1"/>
    </xf>
    <xf numFmtId="0" fontId="36" fillId="6" borderId="16" xfId="0" applyFont="1" applyFill="1" applyBorder="1" applyAlignment="1" applyProtection="1">
      <alignment horizontal="center" vertical="center"/>
      <protection locked="0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38" fontId="13" fillId="6" borderId="2" xfId="9" applyFont="1" applyFill="1" applyBorder="1" applyAlignment="1" applyProtection="1">
      <alignment horizontal="center" vertical="center"/>
      <protection locked="0"/>
    </xf>
    <xf numFmtId="38" fontId="13" fillId="6" borderId="23" xfId="9" applyFont="1" applyFill="1" applyBorder="1" applyAlignment="1" applyProtection="1">
      <alignment horizontal="center" vertical="center"/>
      <protection locked="0"/>
    </xf>
    <xf numFmtId="38" fontId="13" fillId="6" borderId="20" xfId="9" applyFont="1" applyFill="1" applyBorder="1" applyAlignment="1" applyProtection="1">
      <alignment horizontal="center" vertical="center"/>
      <protection locked="0"/>
    </xf>
    <xf numFmtId="38" fontId="13" fillId="6" borderId="24" xfId="9" applyFont="1" applyFill="1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0" fontId="46" fillId="0" borderId="0" xfId="0" applyFont="1">
      <alignment vertical="center"/>
    </xf>
    <xf numFmtId="0" fontId="23" fillId="8" borderId="11" xfId="0" applyFont="1" applyFill="1" applyBorder="1" applyAlignment="1">
      <alignment horizontal="center" vertical="center"/>
    </xf>
    <xf numFmtId="184" fontId="13" fillId="6" borderId="13" xfId="0" applyNumberFormat="1" applyFont="1" applyFill="1" applyBorder="1" applyAlignment="1" applyProtection="1">
      <alignment horizontal="center" vertical="center"/>
      <protection locked="0"/>
    </xf>
    <xf numFmtId="184" fontId="13" fillId="6" borderId="2" xfId="0" applyNumberFormat="1" applyFont="1" applyFill="1" applyBorder="1" applyAlignment="1" applyProtection="1">
      <alignment horizontal="center" vertical="center"/>
      <protection locked="0"/>
    </xf>
    <xf numFmtId="184" fontId="13" fillId="6" borderId="23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left" vertical="top" wrapText="1"/>
    </xf>
    <xf numFmtId="0" fontId="36" fillId="6" borderId="26" xfId="0" applyFont="1" applyFill="1" applyBorder="1" applyAlignment="1" applyProtection="1">
      <alignment horizontal="center" vertical="center"/>
      <protection locked="0"/>
    </xf>
    <xf numFmtId="0" fontId="36" fillId="6" borderId="27" xfId="0" applyFont="1" applyFill="1" applyBorder="1" applyAlignment="1" applyProtection="1">
      <alignment horizontal="center" vertical="center"/>
      <protection locked="0"/>
    </xf>
    <xf numFmtId="190" fontId="34" fillId="0" borderId="25" xfId="0" applyNumberFormat="1" applyFont="1" applyBorder="1" applyAlignment="1">
      <alignment horizontal="center" vertical="center"/>
    </xf>
    <xf numFmtId="190" fontId="34" fillId="0" borderId="26" xfId="0" applyNumberFormat="1" applyFont="1" applyBorder="1" applyAlignment="1">
      <alignment horizontal="center" vertical="center"/>
    </xf>
    <xf numFmtId="0" fontId="36" fillId="6" borderId="26" xfId="0" applyFont="1" applyFill="1" applyBorder="1" applyAlignment="1" applyProtection="1">
      <alignment horizontal="center" vertical="center" shrinkToFit="1"/>
      <protection locked="0"/>
    </xf>
    <xf numFmtId="0" fontId="36" fillId="6" borderId="27" xfId="0" applyFont="1" applyFill="1" applyBorder="1" applyAlignment="1" applyProtection="1">
      <alignment horizontal="center" vertical="center" shrinkToFit="1"/>
      <protection locked="0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190" fontId="34" fillId="0" borderId="31" xfId="0" applyNumberFormat="1" applyFont="1" applyBorder="1" applyAlignment="1">
      <alignment horizontal="center" vertical="center" wrapText="1"/>
    </xf>
    <xf numFmtId="190" fontId="34" fillId="0" borderId="13" xfId="0" applyNumberFormat="1" applyFont="1" applyBorder="1" applyAlignment="1">
      <alignment horizontal="center" vertical="center"/>
    </xf>
    <xf numFmtId="190" fontId="34" fillId="0" borderId="14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189" fontId="40" fillId="8" borderId="53" xfId="0" applyNumberFormat="1" applyFont="1" applyFill="1" applyBorder="1" applyAlignment="1">
      <alignment horizontal="center" vertical="center"/>
    </xf>
    <xf numFmtId="189" fontId="40" fillId="8" borderId="62" xfId="0" applyNumberFormat="1" applyFont="1" applyFill="1" applyBorder="1" applyAlignment="1">
      <alignment horizontal="center" vertical="center"/>
    </xf>
    <xf numFmtId="191" fontId="40" fillId="8" borderId="96" xfId="0" applyNumberFormat="1" applyFont="1" applyFill="1" applyBorder="1" applyAlignment="1">
      <alignment horizontal="center" vertical="center"/>
    </xf>
    <xf numFmtId="191" fontId="40" fillId="8" borderId="64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88" fontId="13" fillId="7" borderId="0" xfId="0" applyNumberFormat="1" applyFont="1" applyFill="1" applyAlignment="1">
      <alignment horizontal="center"/>
    </xf>
    <xf numFmtId="188" fontId="13" fillId="7" borderId="30" xfId="0" applyNumberFormat="1" applyFont="1" applyFill="1" applyBorder="1" applyAlignment="1">
      <alignment horizontal="center"/>
    </xf>
    <xf numFmtId="178" fontId="14" fillId="2" borderId="0" xfId="7" applyNumberFormat="1" applyFont="1" applyFill="1" applyAlignment="1">
      <alignment horizontal="center"/>
    </xf>
    <xf numFmtId="41" fontId="17" fillId="9" borderId="14" xfId="0" applyNumberFormat="1" applyFont="1" applyFill="1" applyBorder="1" applyAlignment="1">
      <alignment horizontal="center" vertical="center"/>
    </xf>
    <xf numFmtId="41" fontId="17" fillId="9" borderId="17" xfId="0" applyNumberFormat="1" applyFont="1" applyFill="1" applyBorder="1" applyAlignment="1">
      <alignment horizontal="center" vertical="center"/>
    </xf>
    <xf numFmtId="41" fontId="17" fillId="0" borderId="14" xfId="0" applyNumberFormat="1" applyFont="1" applyBorder="1" applyAlignment="1">
      <alignment horizontal="center" vertical="center"/>
    </xf>
    <xf numFmtId="41" fontId="17" fillId="0" borderId="24" xfId="0" applyNumberFormat="1" applyFont="1" applyBorder="1" applyAlignment="1">
      <alignment horizontal="center" vertical="center"/>
    </xf>
    <xf numFmtId="41" fontId="17" fillId="9" borderId="13" xfId="0" applyNumberFormat="1" applyFont="1" applyFill="1" applyBorder="1" applyAlignment="1">
      <alignment horizontal="center" vertical="center"/>
    </xf>
    <xf numFmtId="41" fontId="17" fillId="9" borderId="1" xfId="0" applyNumberFormat="1" applyFont="1" applyFill="1" applyBorder="1" applyAlignment="1">
      <alignment horizontal="center" vertical="center"/>
    </xf>
    <xf numFmtId="41" fontId="29" fillId="0" borderId="19" xfId="0" applyNumberFormat="1" applyFont="1" applyBorder="1" applyAlignment="1">
      <alignment horizontal="center" vertical="center"/>
    </xf>
    <xf numFmtId="41" fontId="29" fillId="0" borderId="32" xfId="0" applyNumberFormat="1" applyFont="1" applyBorder="1" applyAlignment="1">
      <alignment horizontal="center" vertical="center"/>
    </xf>
    <xf numFmtId="41" fontId="29" fillId="0" borderId="20" xfId="0" applyNumberFormat="1" applyFont="1" applyBorder="1" applyAlignment="1">
      <alignment horizontal="center" vertical="center"/>
    </xf>
    <xf numFmtId="41" fontId="29" fillId="0" borderId="24" xfId="0" applyNumberFormat="1" applyFont="1" applyBorder="1" applyAlignment="1">
      <alignment horizontal="center" vertical="center"/>
    </xf>
    <xf numFmtId="41" fontId="13" fillId="0" borderId="0" xfId="0" applyNumberFormat="1" applyFont="1" applyAlignment="1">
      <alignment horizontal="center"/>
    </xf>
    <xf numFmtId="41" fontId="13" fillId="0" borderId="30" xfId="0" applyNumberFormat="1" applyFont="1" applyBorder="1" applyAlignment="1">
      <alignment horizontal="center"/>
    </xf>
    <xf numFmtId="41" fontId="18" fillId="0" borderId="68" xfId="0" applyNumberFormat="1" applyFont="1" applyBorder="1" applyAlignment="1" applyProtection="1">
      <alignment horizontal="left" vertical="center"/>
      <protection locked="0"/>
    </xf>
    <xf numFmtId="41" fontId="18" fillId="0" borderId="62" xfId="0" applyNumberFormat="1" applyFont="1" applyBorder="1" applyAlignment="1" applyProtection="1">
      <alignment horizontal="left" vertical="center"/>
      <protection locked="0"/>
    </xf>
    <xf numFmtId="41" fontId="18" fillId="7" borderId="66" xfId="0" applyNumberFormat="1" applyFont="1" applyFill="1" applyBorder="1" applyAlignment="1" applyProtection="1">
      <alignment horizontal="center" vertical="center"/>
      <protection locked="0"/>
    </xf>
    <xf numFmtId="41" fontId="13" fillId="7" borderId="55" xfId="0" applyNumberFormat="1" applyFont="1" applyFill="1" applyBorder="1" applyAlignment="1">
      <alignment horizontal="center" vertical="center"/>
    </xf>
    <xf numFmtId="41" fontId="13" fillId="7" borderId="10" xfId="0" applyNumberFormat="1" applyFont="1" applyFill="1" applyBorder="1" applyAlignment="1">
      <alignment horizontal="center" vertical="center"/>
    </xf>
    <xf numFmtId="41" fontId="17" fillId="11" borderId="13" xfId="0" applyNumberFormat="1" applyFont="1" applyFill="1" applyBorder="1" applyAlignment="1">
      <alignment horizontal="center" vertical="center"/>
    </xf>
    <xf numFmtId="41" fontId="17" fillId="11" borderId="23" xfId="0" applyNumberFormat="1" applyFont="1" applyFill="1" applyBorder="1" applyAlignment="1">
      <alignment horizontal="center" vertical="center"/>
    </xf>
    <xf numFmtId="41" fontId="17" fillId="0" borderId="13" xfId="0" applyNumberFormat="1" applyFont="1" applyBorder="1" applyAlignment="1">
      <alignment horizontal="center" vertical="center"/>
    </xf>
    <xf numFmtId="41" fontId="17" fillId="0" borderId="23" xfId="0" applyNumberFormat="1" applyFont="1" applyBorder="1" applyAlignment="1">
      <alignment horizontal="center" vertical="center"/>
    </xf>
    <xf numFmtId="41" fontId="23" fillId="8" borderId="28" xfId="0" applyNumberFormat="1" applyFont="1" applyFill="1" applyBorder="1" applyAlignment="1">
      <alignment horizontal="center" vertical="center"/>
    </xf>
    <xf numFmtId="41" fontId="23" fillId="8" borderId="29" xfId="0" applyNumberFormat="1" applyFont="1" applyFill="1" applyBorder="1" applyAlignment="1">
      <alignment horizontal="center" vertical="center"/>
    </xf>
    <xf numFmtId="41" fontId="23" fillId="8" borderId="8" xfId="0" applyNumberFormat="1" applyFont="1" applyFill="1" applyBorder="1" applyAlignment="1">
      <alignment horizontal="center" vertical="center"/>
    </xf>
    <xf numFmtId="41" fontId="23" fillId="8" borderId="10" xfId="0" applyNumberFormat="1" applyFont="1" applyFill="1" applyBorder="1" applyAlignment="1">
      <alignment horizontal="center" vertical="center"/>
    </xf>
    <xf numFmtId="6" fontId="23" fillId="0" borderId="8" xfId="0" applyNumberFormat="1" applyFont="1" applyBorder="1" applyAlignment="1">
      <alignment horizontal="center" vertical="center"/>
    </xf>
    <xf numFmtId="6" fontId="23" fillId="0" borderId="9" xfId="0" applyNumberFormat="1" applyFont="1" applyBorder="1" applyAlignment="1">
      <alignment horizontal="center" vertical="center"/>
    </xf>
    <xf numFmtId="6" fontId="23" fillId="0" borderId="10" xfId="0" applyNumberFormat="1" applyFont="1" applyBorder="1" applyAlignment="1">
      <alignment horizontal="center" vertical="center"/>
    </xf>
    <xf numFmtId="41" fontId="17" fillId="9" borderId="12" xfId="0" applyNumberFormat="1" applyFont="1" applyFill="1" applyBorder="1" applyAlignment="1">
      <alignment horizontal="center" vertical="center" wrapText="1"/>
    </xf>
    <xf numFmtId="41" fontId="17" fillId="9" borderId="3" xfId="0" applyNumberFormat="1" applyFont="1" applyFill="1" applyBorder="1" applyAlignment="1">
      <alignment horizontal="center" vertical="center"/>
    </xf>
    <xf numFmtId="41" fontId="17" fillId="9" borderId="16" xfId="0" applyNumberFormat="1" applyFont="1" applyFill="1" applyBorder="1" applyAlignment="1">
      <alignment horizontal="center" vertical="center"/>
    </xf>
    <xf numFmtId="41" fontId="17" fillId="9" borderId="12" xfId="0" applyNumberFormat="1" applyFont="1" applyFill="1" applyBorder="1" applyAlignment="1" applyProtection="1">
      <alignment horizontal="center" vertical="center"/>
      <protection locked="0"/>
    </xf>
    <xf numFmtId="41" fontId="17" fillId="9" borderId="3" xfId="0" applyNumberFormat="1" applyFont="1" applyFill="1" applyBorder="1" applyAlignment="1" applyProtection="1">
      <alignment horizontal="center" vertical="center"/>
      <protection locked="0"/>
    </xf>
    <xf numFmtId="10" fontId="23" fillId="0" borderId="8" xfId="1" applyNumberFormat="1" applyFont="1" applyBorder="1" applyAlignment="1">
      <alignment horizontal="center" vertical="center"/>
    </xf>
    <xf numFmtId="10" fontId="23" fillId="0" borderId="9" xfId="1" applyNumberFormat="1" applyFont="1" applyBorder="1" applyAlignment="1">
      <alignment horizontal="center" vertical="center"/>
    </xf>
    <xf numFmtId="10" fontId="23" fillId="0" borderId="10" xfId="1" applyNumberFormat="1" applyFont="1" applyBorder="1" applyAlignment="1">
      <alignment horizontal="center" vertical="center"/>
    </xf>
    <xf numFmtId="41" fontId="17" fillId="6" borderId="13" xfId="0" applyNumberFormat="1" applyFont="1" applyFill="1" applyBorder="1" applyAlignment="1">
      <alignment horizontal="center" vertical="center"/>
    </xf>
    <xf numFmtId="41" fontId="17" fillId="6" borderId="1" xfId="0" applyNumberFormat="1" applyFont="1" applyFill="1" applyBorder="1" applyAlignment="1">
      <alignment horizontal="center" vertical="center"/>
    </xf>
    <xf numFmtId="41" fontId="11" fillId="0" borderId="0" xfId="0" applyNumberFormat="1" applyFont="1" applyAlignment="1">
      <alignment horizontal="left" vertical="center"/>
    </xf>
    <xf numFmtId="41" fontId="17" fillId="0" borderId="44" xfId="0" applyNumberFormat="1" applyFont="1" applyBorder="1" applyAlignment="1">
      <alignment horizontal="center" vertical="center"/>
    </xf>
    <xf numFmtId="41" fontId="17" fillId="0" borderId="62" xfId="0" applyNumberFormat="1" applyFont="1" applyBorder="1" applyAlignment="1">
      <alignment horizontal="center" vertical="center"/>
    </xf>
    <xf numFmtId="41" fontId="18" fillId="7" borderId="68" xfId="0" applyNumberFormat="1" applyFont="1" applyFill="1" applyBorder="1" applyAlignment="1" applyProtection="1">
      <alignment horizontal="left" vertical="center"/>
      <protection locked="0"/>
    </xf>
    <xf numFmtId="41" fontId="17" fillId="0" borderId="42" xfId="0" applyNumberFormat="1" applyFont="1" applyBorder="1" applyAlignment="1">
      <alignment horizontal="center" vertical="center"/>
    </xf>
    <xf numFmtId="41" fontId="17" fillId="0" borderId="63" xfId="0" applyNumberFormat="1" applyFont="1" applyBorder="1" applyAlignment="1">
      <alignment horizontal="center" vertical="center"/>
    </xf>
    <xf numFmtId="41" fontId="18" fillId="7" borderId="66" xfId="0" applyNumberFormat="1" applyFont="1" applyFill="1" applyBorder="1" applyAlignment="1" applyProtection="1">
      <alignment horizontal="left" vertical="center"/>
      <protection locked="0"/>
    </xf>
    <xf numFmtId="41" fontId="18" fillId="7" borderId="63" xfId="0" applyNumberFormat="1" applyFont="1" applyFill="1" applyBorder="1" applyAlignment="1" applyProtection="1">
      <alignment horizontal="left" vertical="center"/>
      <protection locked="0"/>
    </xf>
    <xf numFmtId="41" fontId="15" fillId="0" borderId="0" xfId="0" applyNumberFormat="1" applyFont="1" applyAlignment="1">
      <alignment horizontal="left" vertical="center"/>
    </xf>
    <xf numFmtId="41" fontId="12" fillId="0" borderId="25" xfId="0" applyNumberFormat="1" applyFont="1" applyBorder="1" applyAlignment="1">
      <alignment horizontal="center" vertical="center"/>
    </xf>
    <xf numFmtId="41" fontId="12" fillId="0" borderId="26" xfId="0" applyNumberFormat="1" applyFont="1" applyBorder="1" applyAlignment="1">
      <alignment horizontal="center" vertical="center"/>
    </xf>
    <xf numFmtId="41" fontId="18" fillId="0" borderId="76" xfId="0" applyNumberFormat="1" applyFont="1" applyBorder="1" applyAlignment="1">
      <alignment horizontal="center" vertical="center"/>
    </xf>
    <xf numFmtId="41" fontId="18" fillId="0" borderId="16" xfId="0" applyNumberFormat="1" applyFont="1" applyBorder="1" applyAlignment="1">
      <alignment horizontal="center" vertical="center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176" fontId="18" fillId="0" borderId="16" xfId="0" applyNumberFormat="1" applyFont="1" applyBorder="1" applyAlignment="1" applyProtection="1">
      <alignment horizontal="center" vertical="center"/>
      <protection locked="0"/>
    </xf>
    <xf numFmtId="41" fontId="17" fillId="0" borderId="5" xfId="0" applyNumberFormat="1" applyFont="1" applyBorder="1" applyAlignment="1">
      <alignment horizontal="center" vertical="center"/>
    </xf>
    <xf numFmtId="41" fontId="17" fillId="0" borderId="28" xfId="0" applyNumberFormat="1" applyFont="1" applyBorder="1" applyAlignment="1">
      <alignment horizontal="center" vertical="center"/>
    </xf>
    <xf numFmtId="41" fontId="17" fillId="2" borderId="12" xfId="0" applyNumberFormat="1" applyFont="1" applyFill="1" applyBorder="1" applyAlignment="1" applyProtection="1">
      <alignment horizontal="center" vertical="center"/>
      <protection locked="0"/>
    </xf>
    <xf numFmtId="41" fontId="17" fillId="2" borderId="16" xfId="0" applyNumberFormat="1" applyFont="1" applyFill="1" applyBorder="1" applyAlignment="1" applyProtection="1">
      <alignment horizontal="center" vertical="center"/>
      <protection locked="0"/>
    </xf>
    <xf numFmtId="41" fontId="17" fillId="2" borderId="12" xfId="0" applyNumberFormat="1" applyFont="1" applyFill="1" applyBorder="1" applyAlignment="1">
      <alignment horizontal="center" vertical="center" wrapText="1"/>
    </xf>
    <xf numFmtId="41" fontId="17" fillId="2" borderId="16" xfId="0" applyNumberFormat="1" applyFont="1" applyFill="1" applyBorder="1" applyAlignment="1">
      <alignment horizontal="center" vertical="center"/>
    </xf>
    <xf numFmtId="41" fontId="17" fillId="9" borderId="5" xfId="0" applyNumberFormat="1" applyFont="1" applyFill="1" applyBorder="1" applyAlignment="1">
      <alignment horizontal="center" vertical="center"/>
    </xf>
    <xf numFmtId="41" fontId="17" fillId="9" borderId="38" xfId="0" applyNumberFormat="1" applyFont="1" applyFill="1" applyBorder="1" applyAlignment="1">
      <alignment horizontal="center" vertical="center"/>
    </xf>
    <xf numFmtId="41" fontId="18" fillId="0" borderId="81" xfId="0" applyNumberFormat="1" applyFont="1" applyBorder="1" applyAlignment="1" applyProtection="1">
      <alignment horizontal="center" vertical="center"/>
      <protection locked="0"/>
    </xf>
    <xf numFmtId="41" fontId="17" fillId="0" borderId="33" xfId="0" applyNumberFormat="1" applyFont="1" applyBorder="1" applyAlignment="1">
      <alignment horizontal="center" vertical="center"/>
    </xf>
    <xf numFmtId="41" fontId="17" fillId="0" borderId="34" xfId="0" applyNumberFormat="1" applyFont="1" applyBorder="1" applyAlignment="1">
      <alignment horizontal="center" vertical="center"/>
    </xf>
    <xf numFmtId="41" fontId="17" fillId="0" borderId="76" xfId="0" applyNumberFormat="1" applyFont="1" applyBorder="1" applyAlignment="1">
      <alignment horizontal="center" vertical="center"/>
    </xf>
    <xf numFmtId="41" fontId="17" fillId="0" borderId="12" xfId="0" applyNumberFormat="1" applyFont="1" applyBorder="1" applyAlignment="1">
      <alignment horizontal="center" vertical="center" wrapText="1"/>
    </xf>
    <xf numFmtId="41" fontId="17" fillId="0" borderId="4" xfId="0" applyNumberFormat="1" applyFont="1" applyBorder="1" applyAlignment="1">
      <alignment horizontal="center" vertical="center" wrapText="1"/>
    </xf>
    <xf numFmtId="41" fontId="17" fillId="9" borderId="33" xfId="0" applyNumberFormat="1" applyFont="1" applyFill="1" applyBorder="1" applyAlignment="1">
      <alignment horizontal="center" vertical="center"/>
    </xf>
    <xf numFmtId="41" fontId="17" fillId="9" borderId="34" xfId="0" applyNumberFormat="1" applyFont="1" applyFill="1" applyBorder="1" applyAlignment="1">
      <alignment horizontal="center" vertical="center"/>
    </xf>
    <xf numFmtId="41" fontId="17" fillId="9" borderId="28" xfId="0" applyNumberFormat="1" applyFont="1" applyFill="1" applyBorder="1" applyAlignment="1">
      <alignment horizontal="center" vertical="center"/>
    </xf>
    <xf numFmtId="41" fontId="17" fillId="9" borderId="3" xfId="0" applyNumberFormat="1" applyFont="1" applyFill="1" applyBorder="1" applyAlignment="1">
      <alignment horizontal="center" vertical="center" wrapText="1"/>
    </xf>
    <xf numFmtId="41" fontId="17" fillId="0" borderId="47" xfId="0" applyNumberFormat="1" applyFont="1" applyBorder="1" applyAlignment="1">
      <alignment horizontal="center" vertical="center"/>
    </xf>
    <xf numFmtId="41" fontId="17" fillId="0" borderId="64" xfId="0" applyNumberFormat="1" applyFont="1" applyBorder="1" applyAlignment="1">
      <alignment horizontal="center" vertical="center"/>
    </xf>
    <xf numFmtId="41" fontId="18" fillId="7" borderId="81" xfId="0" applyNumberFormat="1" applyFont="1" applyFill="1" applyBorder="1" applyAlignment="1" applyProtection="1">
      <alignment horizontal="center" vertical="center"/>
      <protection locked="0"/>
    </xf>
    <xf numFmtId="41" fontId="18" fillId="7" borderId="64" xfId="0" applyNumberFormat="1" applyFont="1" applyFill="1" applyBorder="1" applyAlignment="1" applyProtection="1">
      <alignment horizontal="center" vertical="center"/>
      <protection locked="0"/>
    </xf>
    <xf numFmtId="0" fontId="24" fillId="3" borderId="7" xfId="0" applyFon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182" fontId="24" fillId="3" borderId="44" xfId="0" applyNumberFormat="1" applyFont="1" applyFill="1" applyBorder="1" applyAlignment="1">
      <alignment horizontal="center" vertical="center"/>
    </xf>
    <xf numFmtId="182" fontId="24" fillId="3" borderId="68" xfId="0" applyNumberFormat="1" applyFont="1" applyFill="1" applyBorder="1" applyAlignment="1">
      <alignment horizontal="center" vertical="center"/>
    </xf>
    <xf numFmtId="182" fontId="24" fillId="3" borderId="15" xfId="0" applyNumberFormat="1" applyFont="1" applyFill="1" applyBorder="1" applyAlignment="1">
      <alignment horizontal="center" vertical="center"/>
    </xf>
    <xf numFmtId="182" fontId="25" fillId="3" borderId="1" xfId="0" applyNumberFormat="1" applyFont="1" applyFill="1" applyBorder="1" applyAlignment="1">
      <alignment horizontal="center" vertical="center"/>
    </xf>
    <xf numFmtId="182" fontId="25" fillId="3" borderId="59" xfId="0" applyNumberFormat="1" applyFont="1" applyFill="1" applyBorder="1" applyAlignment="1">
      <alignment horizontal="center" vertical="center"/>
    </xf>
    <xf numFmtId="186" fontId="24" fillId="3" borderId="42" xfId="0" applyNumberFormat="1" applyFont="1" applyFill="1" applyBorder="1" applyAlignment="1">
      <alignment horizontal="center" vertical="center"/>
    </xf>
    <xf numFmtId="186" fontId="24" fillId="3" borderId="21" xfId="0" applyNumberFormat="1" applyFont="1" applyFill="1" applyBorder="1" applyAlignment="1">
      <alignment horizontal="center" vertical="center"/>
    </xf>
    <xf numFmtId="186" fontId="12" fillId="0" borderId="2" xfId="0" applyNumberFormat="1" applyFont="1" applyBorder="1" applyAlignment="1">
      <alignment horizontal="right" vertical="center"/>
    </xf>
    <xf numFmtId="186" fontId="12" fillId="0" borderId="20" xfId="0" applyNumberFormat="1" applyFont="1" applyBorder="1" applyAlignment="1">
      <alignment horizontal="right" vertical="center"/>
    </xf>
    <xf numFmtId="182" fontId="24" fillId="3" borderId="31" xfId="0" applyNumberFormat="1" applyFont="1" applyFill="1" applyBorder="1" applyAlignment="1">
      <alignment horizontal="center" vertical="center"/>
    </xf>
    <xf numFmtId="182" fontId="24" fillId="3" borderId="13" xfId="0" applyNumberFormat="1" applyFont="1" applyFill="1" applyBorder="1" applyAlignment="1">
      <alignment horizontal="center" vertical="center"/>
    </xf>
    <xf numFmtId="182" fontId="24" fillId="3" borderId="14" xfId="0" applyNumberFormat="1" applyFont="1" applyFill="1" applyBorder="1" applyAlignment="1">
      <alignment horizontal="center" vertical="center"/>
    </xf>
    <xf numFmtId="182" fontId="25" fillId="3" borderId="19" xfId="0" applyNumberFormat="1" applyFont="1" applyFill="1" applyBorder="1" applyAlignment="1">
      <alignment horizontal="center" vertical="center"/>
    </xf>
    <xf numFmtId="182" fontId="25" fillId="3" borderId="69" xfId="0" applyNumberFormat="1" applyFont="1" applyFill="1" applyBorder="1" applyAlignment="1">
      <alignment horizontal="center" vertical="center"/>
    </xf>
    <xf numFmtId="182" fontId="25" fillId="3" borderId="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top"/>
    </xf>
    <xf numFmtId="182" fontId="24" fillId="3" borderId="62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6" fontId="12" fillId="0" borderId="55" xfId="0" applyNumberFormat="1" applyFont="1" applyBorder="1" applyAlignment="1">
      <alignment horizontal="center" vertical="center"/>
    </xf>
    <xf numFmtId="6" fontId="12" fillId="0" borderId="10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185" fontId="12" fillId="0" borderId="2" xfId="0" applyNumberFormat="1" applyFont="1" applyBorder="1" applyAlignment="1">
      <alignment horizontal="right" vertical="center"/>
    </xf>
    <xf numFmtId="185" fontId="12" fillId="0" borderId="20" xfId="0" applyNumberFormat="1" applyFont="1" applyBorder="1" applyAlignment="1">
      <alignment horizontal="right" vertical="center"/>
    </xf>
    <xf numFmtId="0" fontId="12" fillId="3" borderId="77" xfId="0" applyFont="1" applyFill="1" applyBorder="1" applyAlignment="1">
      <alignment horizontal="center" vertical="center"/>
    </xf>
    <xf numFmtId="0" fontId="12" fillId="3" borderId="79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left" vertical="center"/>
    </xf>
    <xf numFmtId="0" fontId="26" fillId="3" borderId="63" xfId="0" applyFont="1" applyFill="1" applyBorder="1" applyAlignment="1">
      <alignment horizontal="left" vertical="center"/>
    </xf>
    <xf numFmtId="0" fontId="24" fillId="3" borderId="42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180" fontId="12" fillId="0" borderId="2" xfId="0" applyNumberFormat="1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182" fontId="25" fillId="3" borderId="70" xfId="0" applyNumberFormat="1" applyFont="1" applyFill="1" applyBorder="1" applyAlignment="1">
      <alignment horizontal="center" vertical="center"/>
    </xf>
    <xf numFmtId="182" fontId="25" fillId="3" borderId="20" xfId="0" applyNumberFormat="1" applyFont="1" applyFill="1" applyBorder="1" applyAlignment="1">
      <alignment horizontal="center" vertical="center"/>
    </xf>
    <xf numFmtId="182" fontId="25" fillId="3" borderId="71" xfId="0" applyNumberFormat="1" applyFont="1" applyFill="1" applyBorder="1" applyAlignment="1">
      <alignment horizontal="center" vertical="center"/>
    </xf>
    <xf numFmtId="182" fontId="25" fillId="3" borderId="21" xfId="0" applyNumberFormat="1" applyFont="1" applyFill="1" applyBorder="1" applyAlignment="1">
      <alignment horizontal="center" vertical="center"/>
    </xf>
    <xf numFmtId="182" fontId="25" fillId="3" borderId="72" xfId="0" applyNumberFormat="1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71" xfId="0" applyFont="1" applyFill="1" applyBorder="1" applyAlignment="1">
      <alignment horizontal="center" vertical="center"/>
    </xf>
    <xf numFmtId="0" fontId="24" fillId="3" borderId="90" xfId="0" applyFont="1" applyFill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43" fontId="12" fillId="0" borderId="54" xfId="0" applyNumberFormat="1" applyFont="1" applyBorder="1" applyAlignment="1">
      <alignment horizontal="right" vertical="center"/>
    </xf>
    <xf numFmtId="43" fontId="12" fillId="0" borderId="63" xfId="0" applyNumberFormat="1" applyFont="1" applyBorder="1" applyAlignment="1">
      <alignment horizontal="right" vertical="center"/>
    </xf>
    <xf numFmtId="0" fontId="25" fillId="3" borderId="43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5" fillId="3" borderId="93" xfId="0" applyFont="1" applyFill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25" fillId="3" borderId="44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41" fontId="12" fillId="0" borderId="2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180" fontId="12" fillId="0" borderId="13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183" fontId="12" fillId="0" borderId="2" xfId="0" applyNumberFormat="1" applyFont="1" applyBorder="1" applyAlignment="1">
      <alignment horizontal="right" vertical="center"/>
    </xf>
    <xf numFmtId="10" fontId="12" fillId="0" borderId="2" xfId="0" applyNumberFormat="1" applyFont="1" applyBorder="1" applyAlignment="1">
      <alignment horizontal="right" vertical="center"/>
    </xf>
    <xf numFmtId="10" fontId="12" fillId="0" borderId="20" xfId="0" applyNumberFormat="1" applyFont="1" applyBorder="1" applyAlignment="1">
      <alignment horizontal="right" vertical="center"/>
    </xf>
    <xf numFmtId="6" fontId="37" fillId="0" borderId="8" xfId="0" applyNumberFormat="1" applyFont="1" applyBorder="1" applyAlignment="1">
      <alignment horizontal="center" vertical="center"/>
    </xf>
    <xf numFmtId="6" fontId="37" fillId="0" borderId="9" xfId="0" applyNumberFormat="1" applyFont="1" applyBorder="1" applyAlignment="1">
      <alignment horizontal="center" vertical="center"/>
    </xf>
    <xf numFmtId="6" fontId="37" fillId="0" borderId="10" xfId="0" applyNumberFormat="1" applyFont="1" applyBorder="1" applyAlignment="1">
      <alignment horizontal="center" vertical="center"/>
    </xf>
    <xf numFmtId="41" fontId="38" fillId="7" borderId="68" xfId="0" applyNumberFormat="1" applyFont="1" applyFill="1" applyBorder="1" applyAlignment="1" applyProtection="1">
      <alignment horizontal="left" vertical="center"/>
      <protection locked="0"/>
    </xf>
    <xf numFmtId="10" fontId="37" fillId="0" borderId="8" xfId="1" applyNumberFormat="1" applyFont="1" applyBorder="1" applyAlignment="1">
      <alignment horizontal="center" vertical="center"/>
    </xf>
    <xf numFmtId="10" fontId="37" fillId="0" borderId="9" xfId="1" applyNumberFormat="1" applyFont="1" applyBorder="1" applyAlignment="1">
      <alignment horizontal="center" vertical="center"/>
    </xf>
    <xf numFmtId="10" fontId="37" fillId="0" borderId="10" xfId="1" applyNumberFormat="1" applyFont="1" applyBorder="1" applyAlignment="1">
      <alignment horizontal="center" vertical="center"/>
    </xf>
  </cellXfs>
  <cellStyles count="10">
    <cellStyle name="パーセント" xfId="1" builtinId="5"/>
    <cellStyle name="パーセント 2" xfId="6" xr:uid="{00000000-0005-0000-0000-000001000000}"/>
    <cellStyle name="桁区切り" xfId="9" builtinId="6"/>
    <cellStyle name="桁区切り 2" xfId="3" xr:uid="{00000000-0005-0000-0000-000003000000}"/>
    <cellStyle name="桁区切り 3" xfId="4" xr:uid="{00000000-0005-0000-0000-000004000000}"/>
    <cellStyle name="通貨" xfId="7" builtinId="7"/>
    <cellStyle name="標準" xfId="0" builtinId="0"/>
    <cellStyle name="標準 2" xfId="5" xr:uid="{00000000-0005-0000-0000-000007000000}"/>
    <cellStyle name="標準 2 2" xfId="8" xr:uid="{00000000-0005-0000-0000-000008000000}"/>
    <cellStyle name="標準 3" xfId="2" xr:uid="{00000000-0005-0000-0000-000009000000}"/>
  </cellStyles>
  <dxfs count="0"/>
  <tableStyles count="0" defaultTableStyle="TableStyleMedium2" defaultPivotStyle="PivotStyleLight16"/>
  <colors>
    <mruColors>
      <color rgb="FFFEE6F9"/>
      <color rgb="FFFDC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580277</xdr:colOff>
      <xdr:row>0</xdr:row>
      <xdr:rowOff>187512</xdr:rowOff>
    </xdr:from>
    <xdr:ext cx="6462792" cy="882650"/>
    <xdr:pic>
      <xdr:nvPicPr>
        <xdr:cNvPr id="2" name="図 1">
          <a:extLst>
            <a:ext uri="{FF2B5EF4-FFF2-40B4-BE49-F238E27FC236}">
              <a16:creationId xmlns:a16="http://schemas.microsoft.com/office/drawing/2014/main" id="{7ED3A764-ECF0-4321-BD7C-71568B987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218" y="187512"/>
          <a:ext cx="6462792" cy="8826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326570</xdr:colOff>
      <xdr:row>1</xdr:row>
      <xdr:rowOff>40821</xdr:rowOff>
    </xdr:from>
    <xdr:to>
      <xdr:col>8</xdr:col>
      <xdr:colOff>993321</xdr:colOff>
      <xdr:row>2</xdr:row>
      <xdr:rowOff>449035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9856" y="204107"/>
          <a:ext cx="4463144" cy="571499"/>
        </a:xfrm>
        <a:prstGeom prst="rect">
          <a:avLst/>
        </a:prstGeom>
        <a:solidFill>
          <a:sysClr val="windowText" lastClr="000000">
            <a:alpha val="0"/>
          </a:sysClr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136071</xdr:colOff>
      <xdr:row>1</xdr:row>
      <xdr:rowOff>68035</xdr:rowOff>
    </xdr:from>
    <xdr:ext cx="4640036" cy="544286"/>
    <xdr:pic>
      <xdr:nvPicPr>
        <xdr:cNvPr id="2" name="図 1">
          <a:extLst>
            <a:ext uri="{FF2B5EF4-FFF2-40B4-BE49-F238E27FC236}">
              <a16:creationId xmlns:a16="http://schemas.microsoft.com/office/drawing/2014/main" id="{92D139D5-29EF-4584-ABDA-B1B15F7BFD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9271" y="242660"/>
          <a:ext cx="4640036" cy="544286"/>
        </a:xfrm>
        <a:prstGeom prst="rect">
          <a:avLst/>
        </a:prstGeom>
        <a:solidFill>
          <a:sysClr val="windowText" lastClr="000000">
            <a:alpha val="0"/>
          </a:sysClr>
        </a:solidFill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326570</xdr:colOff>
      <xdr:row>1</xdr:row>
      <xdr:rowOff>40821</xdr:rowOff>
    </xdr:from>
    <xdr:to>
      <xdr:col>8</xdr:col>
      <xdr:colOff>993321</xdr:colOff>
      <xdr:row>2</xdr:row>
      <xdr:rowOff>449035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7ADD43F-CB0A-4A4F-ABA7-F44787AB90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8970" y="202746"/>
          <a:ext cx="4457701" cy="570139"/>
        </a:xfrm>
        <a:prstGeom prst="rect">
          <a:avLst/>
        </a:prstGeom>
        <a:solidFill>
          <a:sysClr val="windowText" lastClr="000000">
            <a:alpha val="0"/>
          </a:sysClr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DENRYOKU\share_denryoku\&#9679;1.&#20379;&#32102;&#38283;&#22987;&#21463;&#20184;&#30331;&#37682;&#21488;&#24115;\&#12304;&#21442;&#32771;&#12305;&#20840;&#20307;&#12414;&#12392;&#12417;SW&#31649;&#29702;&#31807;(&#20302;&#22311;)%20%20New%20Ver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001_顧客情報_低圧"/>
      <sheetName val="社屋14件"/>
      <sheetName val="S099_展開マスタ"/>
      <sheetName val="Sheet1"/>
    </sheetNames>
    <sheetDataSet>
      <sheetData sheetId="0"/>
      <sheetData sheetId="1"/>
      <sheetData sheetId="2">
        <row r="7">
          <cell r="O7" t="str">
            <v>S099_展開マスタ!$P$13:$P$15</v>
          </cell>
          <cell r="DG7" t="str">
            <v>S099_展開マスタ!$DH$13:$DH$30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C5DFB-2C33-48BA-B077-1E9E68F441D5}">
  <sheetPr>
    <pageSetUpPr fitToPage="1"/>
  </sheetPr>
  <dimension ref="A1:K54"/>
  <sheetViews>
    <sheetView tabSelected="1" zoomScale="85" zoomScaleNormal="85" zoomScaleSheetLayoutView="85" workbookViewId="0">
      <selection activeCell="I8" sqref="I8:J8"/>
    </sheetView>
  </sheetViews>
  <sheetFormatPr defaultRowHeight="13.5" x14ac:dyDescent="0.15"/>
  <cols>
    <col min="1" max="1" width="4.5" customWidth="1"/>
    <col min="4" max="4" width="16.625" customWidth="1"/>
    <col min="5" max="5" width="18.125" customWidth="1"/>
    <col min="6" max="7" width="14.875" customWidth="1"/>
    <col min="8" max="8" width="13.875" customWidth="1"/>
    <col min="9" max="9" width="13.5" customWidth="1"/>
    <col min="10" max="10" width="14" customWidth="1"/>
    <col min="13" max="13" width="14.5" bestFit="1" customWidth="1"/>
  </cols>
  <sheetData>
    <row r="1" spans="1:10" ht="23.45" customHeight="1" x14ac:dyDescent="0.15"/>
    <row r="2" spans="1:10" ht="23.45" customHeight="1" x14ac:dyDescent="0.15"/>
    <row r="3" spans="1:10" ht="43.5" customHeight="1" x14ac:dyDescent="0.15"/>
    <row r="4" spans="1:10" ht="31.5" customHeight="1" x14ac:dyDescent="0.15">
      <c r="A4" s="251" t="s">
        <v>156</v>
      </c>
      <c r="C4" s="237"/>
      <c r="D4" s="237"/>
      <c r="I4" s="324">
        <v>45748</v>
      </c>
      <c r="J4" t="s">
        <v>161</v>
      </c>
    </row>
    <row r="5" spans="1:10" ht="66.75" customHeight="1" x14ac:dyDescent="0.15">
      <c r="A5" s="40"/>
      <c r="B5" s="330" t="s">
        <v>164</v>
      </c>
      <c r="C5" s="330"/>
      <c r="D5" s="330"/>
      <c r="E5" s="330"/>
      <c r="F5" s="330"/>
      <c r="G5" s="330"/>
      <c r="H5" s="330"/>
      <c r="I5" s="330"/>
      <c r="J5" s="330"/>
    </row>
    <row r="6" spans="1:10" ht="51.75" customHeight="1" x14ac:dyDescent="0.15">
      <c r="A6" s="250"/>
      <c r="B6" s="330"/>
      <c r="C6" s="330"/>
      <c r="D6" s="330"/>
      <c r="E6" s="330"/>
      <c r="F6" s="330"/>
      <c r="G6" s="330"/>
      <c r="H6" s="330"/>
      <c r="I6" s="330"/>
      <c r="J6" s="330"/>
    </row>
    <row r="7" spans="1:10" ht="18" customHeight="1" thickBot="1" x14ac:dyDescent="0.2">
      <c r="A7" s="250"/>
      <c r="B7" s="249"/>
      <c r="C7" s="249"/>
      <c r="D7" s="249"/>
      <c r="E7" s="249"/>
      <c r="F7" s="249"/>
      <c r="G7" s="249"/>
      <c r="H7" s="249"/>
      <c r="I7" s="249"/>
      <c r="J7" s="249"/>
    </row>
    <row r="8" spans="1:10" ht="35.25" customHeight="1" thickBot="1" x14ac:dyDescent="0.2">
      <c r="A8" s="245"/>
      <c r="B8" s="337" t="s">
        <v>131</v>
      </c>
      <c r="C8" s="338"/>
      <c r="D8" s="338"/>
      <c r="E8" s="331"/>
      <c r="F8" s="332"/>
      <c r="G8" s="333" t="s">
        <v>130</v>
      </c>
      <c r="H8" s="334"/>
      <c r="I8" s="335"/>
      <c r="J8" s="336"/>
    </row>
    <row r="9" spans="1:10" ht="50.25" customHeight="1" thickBot="1" x14ac:dyDescent="0.2">
      <c r="A9" s="245"/>
      <c r="B9" s="339" t="s">
        <v>129</v>
      </c>
      <c r="C9" s="340"/>
      <c r="D9" s="340"/>
      <c r="E9" s="316"/>
      <c r="F9" s="261" t="s">
        <v>13</v>
      </c>
      <c r="G9" s="341" t="s">
        <v>128</v>
      </c>
      <c r="H9" s="342"/>
      <c r="I9" s="342"/>
      <c r="J9" s="343"/>
    </row>
    <row r="10" spans="1:10" ht="34.5" customHeight="1" thickBot="1" x14ac:dyDescent="0.2">
      <c r="A10" s="245"/>
      <c r="B10" s="237" t="s">
        <v>150</v>
      </c>
      <c r="C10" s="237"/>
      <c r="D10" s="237"/>
      <c r="E10" s="245"/>
      <c r="F10" s="245"/>
      <c r="G10" s="258" t="s">
        <v>127</v>
      </c>
      <c r="H10" s="320"/>
      <c r="I10" s="244" t="s">
        <v>126</v>
      </c>
      <c r="J10" s="322"/>
    </row>
    <row r="11" spans="1:10" ht="34.5" customHeight="1" x14ac:dyDescent="0.15">
      <c r="A11" s="245"/>
      <c r="B11" s="237"/>
      <c r="C11" s="344" t="s">
        <v>132</v>
      </c>
      <c r="D11" s="345"/>
      <c r="E11" s="327"/>
      <c r="F11" s="254" t="s">
        <v>135</v>
      </c>
      <c r="G11" s="258" t="s">
        <v>125</v>
      </c>
      <c r="H11" s="320"/>
      <c r="I11" s="244" t="s">
        <v>124</v>
      </c>
      <c r="J11" s="322"/>
    </row>
    <row r="12" spans="1:10" ht="34.5" customHeight="1" x14ac:dyDescent="0.15">
      <c r="A12" s="245"/>
      <c r="B12" s="237"/>
      <c r="C12" s="346" t="s">
        <v>33</v>
      </c>
      <c r="D12" s="242" t="s">
        <v>25</v>
      </c>
      <c r="E12" s="328"/>
      <c r="F12" s="255" t="s">
        <v>134</v>
      </c>
      <c r="G12" s="258" t="s">
        <v>123</v>
      </c>
      <c r="H12" s="320"/>
      <c r="I12" s="244" t="s">
        <v>122</v>
      </c>
      <c r="J12" s="322"/>
    </row>
    <row r="13" spans="1:10" ht="34.5" customHeight="1" thickBot="1" x14ac:dyDescent="0.2">
      <c r="A13" s="245"/>
      <c r="B13" s="248"/>
      <c r="C13" s="347"/>
      <c r="D13" s="257" t="s">
        <v>133</v>
      </c>
      <c r="E13" s="329"/>
      <c r="F13" s="262" t="s">
        <v>134</v>
      </c>
      <c r="G13" s="258" t="s">
        <v>121</v>
      </c>
      <c r="H13" s="320"/>
      <c r="I13" s="244" t="s">
        <v>120</v>
      </c>
      <c r="J13" s="322"/>
    </row>
    <row r="14" spans="1:10" ht="34.5" customHeight="1" x14ac:dyDescent="0.15">
      <c r="A14" s="245"/>
      <c r="B14" s="248"/>
      <c r="C14" s="252"/>
      <c r="D14" s="253"/>
      <c r="E14" s="245"/>
      <c r="F14" s="253"/>
      <c r="G14" s="258" t="s">
        <v>118</v>
      </c>
      <c r="H14" s="320"/>
      <c r="I14" s="244" t="s">
        <v>117</v>
      </c>
      <c r="J14" s="322"/>
    </row>
    <row r="15" spans="1:10" ht="34.5" customHeight="1" thickBot="1" x14ac:dyDescent="0.2">
      <c r="A15" s="245"/>
      <c r="B15" s="248"/>
      <c r="C15" s="252"/>
      <c r="D15" s="253"/>
      <c r="E15" s="245"/>
      <c r="F15" s="253"/>
      <c r="G15" s="259" t="s">
        <v>115</v>
      </c>
      <c r="H15" s="321"/>
      <c r="I15" s="260" t="s">
        <v>114</v>
      </c>
      <c r="J15" s="323"/>
    </row>
    <row r="16" spans="1:10" ht="30" customHeight="1" x14ac:dyDescent="0.15">
      <c r="A16" s="245"/>
      <c r="B16" s="248"/>
      <c r="C16" s="252"/>
      <c r="D16" s="253"/>
      <c r="E16" s="245"/>
      <c r="F16" s="253"/>
      <c r="G16" s="304"/>
      <c r="H16" s="253"/>
      <c r="I16" s="304"/>
      <c r="J16" s="253"/>
    </row>
    <row r="17" spans="1:11" ht="30" customHeight="1" x14ac:dyDescent="0.15">
      <c r="A17" s="245"/>
      <c r="B17" s="246" t="s">
        <v>151</v>
      </c>
      <c r="C17" s="252"/>
      <c r="D17" s="253"/>
      <c r="E17" s="245"/>
      <c r="F17" s="253"/>
      <c r="G17" s="304"/>
      <c r="H17" s="253"/>
      <c r="I17" s="304"/>
      <c r="J17" s="253"/>
    </row>
    <row r="18" spans="1:11" ht="39" customHeight="1" thickBot="1" x14ac:dyDescent="0.2">
      <c r="A18" s="245"/>
      <c r="C18" s="247"/>
      <c r="D18" s="246" t="s">
        <v>155</v>
      </c>
      <c r="E18" s="245"/>
      <c r="F18" s="245"/>
      <c r="H18" s="246" t="s">
        <v>154</v>
      </c>
    </row>
    <row r="19" spans="1:11" s="309" customFormat="1" ht="48.75" customHeight="1" thickBot="1" x14ac:dyDescent="0.2">
      <c r="A19" s="245"/>
      <c r="D19" s="314" t="s">
        <v>119</v>
      </c>
      <c r="E19" s="353" t="e">
        <f>IF(E8="九州電力以外","",E24-E25)</f>
        <v>#DIV/0!</v>
      </c>
      <c r="F19" s="354"/>
      <c r="H19" s="326" t="str" cm="1">
        <f t="array" ref="H19:I19">IF(E8="九州電力","-",IF('簡易PL（その他）'!D49:E49&gt;=200000,"削減可","削減不可"))</f>
        <v>削減不可</v>
      </c>
      <c r="I19" s="325" t="str">
        <v>削減不可</v>
      </c>
    </row>
    <row r="20" spans="1:11" s="309" customFormat="1" ht="48.75" customHeight="1" thickBot="1" x14ac:dyDescent="0.2">
      <c r="A20" s="245"/>
      <c r="D20" s="315" t="s">
        <v>116</v>
      </c>
      <c r="E20" s="355" t="e">
        <f>IF(E8="九州電力以外","",E19/E24)</f>
        <v>#DIV/0!</v>
      </c>
      <c r="F20" s="356"/>
    </row>
    <row r="21" spans="1:11" s="309" customFormat="1" ht="15" customHeight="1" thickBot="1" x14ac:dyDescent="0.2">
      <c r="A21" s="245"/>
      <c r="D21" s="313"/>
      <c r="E21" s="310"/>
      <c r="F21" s="310"/>
    </row>
    <row r="22" spans="1:11" ht="27" customHeight="1" x14ac:dyDescent="0.15">
      <c r="A22" s="38"/>
      <c r="B22" s="38"/>
      <c r="C22" s="38"/>
      <c r="D22" s="357"/>
      <c r="E22" s="348" t="s">
        <v>106</v>
      </c>
      <c r="F22" s="350" t="s">
        <v>113</v>
      </c>
      <c r="G22" s="351"/>
      <c r="H22" s="351"/>
      <c r="I22" s="352"/>
      <c r="K22" s="238"/>
    </row>
    <row r="23" spans="1:11" ht="42" customHeight="1" x14ac:dyDescent="0.15">
      <c r="A23" s="38"/>
      <c r="B23" s="38"/>
      <c r="C23" s="38"/>
      <c r="D23" s="358"/>
      <c r="E23" s="349"/>
      <c r="F23" s="242" t="s">
        <v>112</v>
      </c>
      <c r="G23" s="242" t="s">
        <v>63</v>
      </c>
      <c r="H23" s="242" t="s">
        <v>111</v>
      </c>
      <c r="I23" s="241" t="s">
        <v>110</v>
      </c>
    </row>
    <row r="24" spans="1:11" ht="31.5" customHeight="1" x14ac:dyDescent="0.15">
      <c r="A24" s="38"/>
      <c r="B24" s="38"/>
      <c r="C24" s="38"/>
      <c r="D24" s="243" t="s">
        <v>136</v>
      </c>
      <c r="E24" s="307">
        <f>IF(E8="九州電力以外","",SUM(F24:I24))</f>
        <v>0</v>
      </c>
      <c r="F24" s="240">
        <f>IF(E8="九州電力以外","",IF(AND(E8="九州電力",OR(I8="業務用電力A",I8="業務用電力A-1",I8="産業用電力A",I8="産業用電力A-1")),'提案書作成（夏季他季）'!I30,'提案書作成（季時別、エコノミー）'!I30))</f>
        <v>0</v>
      </c>
      <c r="G24" s="240">
        <f>IF(E8="九州電力以外","",IF(AND(E8="九州電力",OR(I8="業務用電力A",I8="業務用電力A-1",I8="産業用電力A",I8="産業用電力A-1")),'提案書作成（夏季他季）'!J30,'提案書作成（季時別、エコノミー）'!J30))</f>
        <v>0</v>
      </c>
      <c r="H24" s="240">
        <f>IF(E8="九州電力以外","",(SUM(H10:H15)+SUM(J10:J15))*1)</f>
        <v>0</v>
      </c>
      <c r="I24" s="305">
        <f>IF(E8="九州電力以外","",(SUM(H10:H15)+SUM(J10:J15))*3.4)</f>
        <v>0</v>
      </c>
    </row>
    <row r="25" spans="1:11" ht="31.5" customHeight="1" thickBot="1" x14ac:dyDescent="0.2">
      <c r="A25" s="38"/>
      <c r="B25" s="38"/>
      <c r="C25" s="38"/>
      <c r="D25" s="256" t="s">
        <v>137</v>
      </c>
      <c r="E25" s="308" t="e">
        <f>IF(E8="九州電力以外","",SUM(F25:I25))</f>
        <v>#DIV/0!</v>
      </c>
      <c r="F25" s="239" t="e">
        <f>IF(E8="九州電力以外","",IF(AND(E8="九州電力",OR(I8="業務用電力A",I8="業務用電力A-1",I8="産業用電力A",I8="産業用電力A-1")),'提案書作成（夏季他季）'!I51,'提案書作成（季時別、エコノミー）'!I51))</f>
        <v>#DIV/0!</v>
      </c>
      <c r="G25" s="239">
        <f>IF(E8="九州電力以外","",IF(AND(E8="九州電力",OR(I8="業務用電力A",I8="業務用電力A-1",I8="産業用電力A",I8="産業用電力A-1")),'提案書作成（夏季他季）'!J51,'提案書作成（季時別、エコノミー）'!J51))</f>
        <v>0</v>
      </c>
      <c r="H25" s="239">
        <f>IF(E8="九州電力以外","",(SUM(H10:H15)+SUM(J10:J15))*1)</f>
        <v>0</v>
      </c>
      <c r="I25" s="306">
        <f>IF(E8="九州電力以外","",(SUM(H10:H15)+SUM(J10:J15))*3.4)</f>
        <v>0</v>
      </c>
    </row>
    <row r="26" spans="1:11" ht="27.6" customHeight="1" x14ac:dyDescent="0.15">
      <c r="A26" s="38"/>
      <c r="E26" s="38" t="s">
        <v>160</v>
      </c>
      <c r="G26" s="38"/>
      <c r="H26" s="38"/>
      <c r="I26" s="38"/>
      <c r="J26" s="238"/>
      <c r="K26" s="238"/>
    </row>
    <row r="27" spans="1:11" ht="27.6" customHeight="1" x14ac:dyDescent="0.15">
      <c r="A27" s="38"/>
      <c r="E27" s="38" t="s">
        <v>159</v>
      </c>
      <c r="G27" s="38"/>
      <c r="H27" s="38"/>
      <c r="I27" s="38"/>
      <c r="J27" s="238"/>
      <c r="K27" s="238"/>
    </row>
    <row r="28" spans="1:11" ht="15" customHeight="1" x14ac:dyDescent="0.15">
      <c r="A28" s="38"/>
      <c r="E28" s="38"/>
      <c r="G28" s="38"/>
      <c r="H28" s="38"/>
      <c r="I28" s="38"/>
      <c r="J28" s="238"/>
      <c r="K28" s="238"/>
    </row>
    <row r="29" spans="1:11" s="238" customFormat="1" ht="27" customHeight="1" x14ac:dyDescent="0.15">
      <c r="A29" s="253"/>
      <c r="D29" s="311" t="s">
        <v>162</v>
      </c>
      <c r="E29" s="312"/>
      <c r="F29" s="312"/>
    </row>
    <row r="30" spans="1:11" s="238" customFormat="1" ht="27" customHeight="1" x14ac:dyDescent="0.15">
      <c r="A30" s="253"/>
      <c r="D30" s="38" t="s">
        <v>166</v>
      </c>
      <c r="E30" s="312"/>
      <c r="F30" s="312"/>
    </row>
    <row r="31" spans="1:11" s="238" customFormat="1" ht="27" customHeight="1" x14ac:dyDescent="0.15">
      <c r="A31" s="253"/>
      <c r="D31" s="38" t="s">
        <v>163</v>
      </c>
      <c r="E31" s="312"/>
      <c r="F31" s="312"/>
    </row>
    <row r="32" spans="1:11" s="238" customFormat="1" ht="27" customHeight="1" x14ac:dyDescent="0.15">
      <c r="A32" s="38"/>
      <c r="B32" s="38"/>
      <c r="C32" s="38"/>
      <c r="D32" s="38" t="s">
        <v>165</v>
      </c>
      <c r="E32" s="38"/>
      <c r="F32" s="38"/>
      <c r="G32" s="38"/>
      <c r="H32" s="38"/>
      <c r="I32" s="38"/>
    </row>
    <row r="33" spans="1:11" ht="23.45" customHeight="1" x14ac:dyDescent="0.15">
      <c r="A33" s="38"/>
      <c r="B33" s="237"/>
      <c r="C33" s="38"/>
      <c r="D33" s="38"/>
      <c r="E33" s="38"/>
      <c r="F33" s="38"/>
      <c r="G33" s="38"/>
      <c r="H33" s="38"/>
      <c r="I33" s="38"/>
      <c r="J33" s="238"/>
      <c r="K33" s="238"/>
    </row>
    <row r="34" spans="1:11" s="236" customFormat="1" ht="28.5" customHeight="1" x14ac:dyDescent="0.15">
      <c r="A34" s="40"/>
      <c r="B34" s="237" t="s">
        <v>109</v>
      </c>
      <c r="C34" s="40"/>
      <c r="D34" s="40"/>
      <c r="E34" s="40"/>
      <c r="F34" s="40"/>
      <c r="G34" s="40"/>
      <c r="H34" s="40"/>
      <c r="I34" s="40"/>
    </row>
    <row r="35" spans="1:11" s="235" customFormat="1" ht="27.6" customHeight="1" x14ac:dyDescent="0.15">
      <c r="A35" s="38"/>
      <c r="B35" s="38" t="s">
        <v>108</v>
      </c>
      <c r="C35" s="38"/>
      <c r="D35" s="38"/>
      <c r="E35" s="38"/>
      <c r="F35" s="38"/>
      <c r="H35" s="38"/>
      <c r="I35" s="38"/>
    </row>
    <row r="36" spans="1:11" s="235" customFormat="1" ht="27.6" customHeight="1" x14ac:dyDescent="0.15">
      <c r="A36" s="38"/>
      <c r="B36" s="38" t="s">
        <v>138</v>
      </c>
      <c r="C36" s="38"/>
      <c r="D36" s="38"/>
      <c r="E36" s="38"/>
      <c r="F36" s="38"/>
      <c r="H36" s="38"/>
      <c r="I36" s="38"/>
    </row>
    <row r="37" spans="1:11" s="235" customFormat="1" ht="27.6" customHeight="1" x14ac:dyDescent="0.15">
      <c r="A37" s="38"/>
      <c r="B37" s="38" t="s">
        <v>139</v>
      </c>
      <c r="C37" s="38"/>
      <c r="D37" s="38"/>
      <c r="E37" s="38"/>
      <c r="F37" s="38"/>
      <c r="H37" s="38"/>
      <c r="I37" s="38"/>
    </row>
    <row r="38" spans="1:11" s="235" customFormat="1" ht="27.6" customHeight="1" x14ac:dyDescent="0.15">
      <c r="A38" s="38"/>
      <c r="B38" s="38"/>
      <c r="C38" s="38"/>
      <c r="D38" s="38"/>
      <c r="E38" s="38"/>
      <c r="F38" s="38"/>
      <c r="H38" s="38"/>
      <c r="I38" s="38"/>
    </row>
    <row r="39" spans="1:11" s="317" customFormat="1" ht="32.25" customHeight="1" x14ac:dyDescent="0.15">
      <c r="A39" s="237"/>
      <c r="B39" s="237" t="s">
        <v>153</v>
      </c>
      <c r="C39" s="237"/>
      <c r="D39" s="237"/>
      <c r="E39" s="237"/>
    </row>
    <row r="40" spans="1:11" s="317" customFormat="1" ht="32.25" customHeight="1" x14ac:dyDescent="0.15">
      <c r="A40" s="237"/>
      <c r="B40" s="237" t="s">
        <v>152</v>
      </c>
      <c r="C40" s="237"/>
      <c r="D40" s="237"/>
      <c r="E40" s="237"/>
      <c r="F40" s="237"/>
      <c r="H40" s="237"/>
      <c r="I40" s="237"/>
    </row>
    <row r="41" spans="1:11" s="318" customFormat="1" ht="32.25" customHeight="1" x14ac:dyDescent="0.15">
      <c r="B41" s="237" t="s">
        <v>157</v>
      </c>
      <c r="C41" s="237"/>
      <c r="D41" s="237"/>
      <c r="E41" s="237"/>
      <c r="F41" s="237"/>
      <c r="G41" s="319"/>
      <c r="H41" s="237"/>
      <c r="I41" s="237"/>
      <c r="J41" s="317"/>
    </row>
    <row r="42" spans="1:11" ht="27.75" customHeight="1" x14ac:dyDescent="0.15">
      <c r="B42" s="38"/>
      <c r="C42" s="38"/>
      <c r="D42" s="38" t="s">
        <v>158</v>
      </c>
      <c r="E42" s="38"/>
    </row>
    <row r="43" spans="1:11" ht="23.45" customHeight="1" x14ac:dyDescent="0.15"/>
    <row r="44" spans="1:11" ht="23.45" customHeight="1" x14ac:dyDescent="0.15"/>
    <row r="45" spans="1:11" ht="23.45" customHeight="1" x14ac:dyDescent="0.15"/>
    <row r="46" spans="1:11" ht="23.45" customHeight="1" x14ac:dyDescent="0.15"/>
    <row r="47" spans="1:11" ht="23.45" customHeight="1" x14ac:dyDescent="0.15"/>
    <row r="48" spans="1:11" ht="23.45" customHeight="1" x14ac:dyDescent="0.15"/>
    <row r="49" ht="23.45" customHeight="1" x14ac:dyDescent="0.15"/>
    <row r="50" ht="23.45" customHeight="1" x14ac:dyDescent="0.15"/>
    <row r="51" ht="23.45" customHeight="1" x14ac:dyDescent="0.15"/>
    <row r="52" ht="23.45" customHeight="1" x14ac:dyDescent="0.15"/>
    <row r="53" ht="23.45" customHeight="1" x14ac:dyDescent="0.15"/>
    <row r="54" ht="23.45" customHeight="1" x14ac:dyDescent="0.15"/>
  </sheetData>
  <sheetProtection algorithmName="SHA-512" hashValue="iUliBxHTStmgUnSVLbUiRrgr2T3MSZS/K4uQHorgvlI1dfQ0bwEoP+czVurJjkNitC0IpDfaIUfhHjiuI7PuxA==" saltValue="12BgKJqcEBiu2wx8sNeYLQ==" spinCount="100000" sheet="1" selectLockedCells="1"/>
  <mergeCells count="14">
    <mergeCell ref="B9:D9"/>
    <mergeCell ref="G9:J9"/>
    <mergeCell ref="C11:D11"/>
    <mergeCell ref="C12:C13"/>
    <mergeCell ref="E22:E23"/>
    <mergeCell ref="F22:I22"/>
    <mergeCell ref="E19:F19"/>
    <mergeCell ref="E20:F20"/>
    <mergeCell ref="D22:D23"/>
    <mergeCell ref="B5:J6"/>
    <mergeCell ref="E8:F8"/>
    <mergeCell ref="G8:H8"/>
    <mergeCell ref="I8:J8"/>
    <mergeCell ref="B8:D8"/>
  </mergeCells>
  <phoneticPr fontId="2"/>
  <dataValidations count="2">
    <dataValidation type="list" allowBlank="1" showInputMessage="1" showErrorMessage="1" sqref="E8:F8" xr:uid="{2BE1E293-6333-4054-B915-59922C73C7EF}">
      <formula1>"九州電力,九州電力以外"</formula1>
    </dataValidation>
    <dataValidation type="list" allowBlank="1" showInputMessage="1" showErrorMessage="1" sqref="I8:J8" xr:uid="{0694C1B9-F20E-411E-BEEE-F4F14AD64883}">
      <formula1>"業務用電力A,業務用電力A-1,業務用季時別電力A,業務用季時別電力A-1,産業用電力A,産業用電力A-1,産業用季時別電力A,産業用季時別電力A-1,業務用休日エコノミー電力A,業務用休日エコノミー電力A-1"</formula1>
    </dataValidation>
  </dataValidations>
  <pageMargins left="1.1811023622047245" right="0.70866141732283472" top="0.55118110236220474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U91"/>
  <sheetViews>
    <sheetView topLeftCell="A15" zoomScale="70" zoomScaleNormal="70" workbookViewId="0">
      <selection activeCell="O32" sqref="O32"/>
    </sheetView>
  </sheetViews>
  <sheetFormatPr defaultColWidth="9" defaultRowHeight="15.75" x14ac:dyDescent="0.15"/>
  <cols>
    <col min="1" max="1" width="14.125" style="8" customWidth="1"/>
    <col min="2" max="2" width="12.625" style="8" bestFit="1" customWidth="1"/>
    <col min="3" max="5" width="12.625" style="8" customWidth="1"/>
    <col min="6" max="6" width="12" style="8" customWidth="1"/>
    <col min="7" max="7" width="11.25" style="8" customWidth="1"/>
    <col min="8" max="8" width="13.875" style="8" bestFit="1" customWidth="1"/>
    <col min="9" max="9" width="17.25" style="8" customWidth="1"/>
    <col min="10" max="10" width="14.5" style="8" customWidth="1"/>
    <col min="11" max="11" width="15.125" style="8" customWidth="1"/>
    <col min="12" max="12" width="13" style="8" customWidth="1"/>
    <col min="13" max="13" width="13.375" style="8" customWidth="1"/>
    <col min="14" max="14" width="13.375" style="10" customWidth="1"/>
    <col min="15" max="15" width="10.75" style="1" customWidth="1"/>
    <col min="16" max="16384" width="9" style="1"/>
  </cols>
  <sheetData>
    <row r="1" spans="1:15" ht="12.95" customHeight="1" x14ac:dyDescent="0.15">
      <c r="A1" s="400" t="s">
        <v>0</v>
      </c>
      <c r="B1" s="400"/>
      <c r="C1" s="400"/>
      <c r="D1" s="400"/>
      <c r="E1" s="400"/>
      <c r="F1" s="400"/>
      <c r="G1" s="400"/>
      <c r="J1" s="372" t="s">
        <v>1</v>
      </c>
      <c r="K1" s="372"/>
      <c r="L1" s="359">
        <v>45516</v>
      </c>
      <c r="M1" s="359"/>
      <c r="N1" s="359"/>
    </row>
    <row r="2" spans="1:15" ht="12.95" customHeight="1" x14ac:dyDescent="0.15">
      <c r="A2" s="400"/>
      <c r="B2" s="400"/>
      <c r="C2" s="400"/>
      <c r="D2" s="400"/>
      <c r="E2" s="400"/>
      <c r="F2" s="400"/>
      <c r="G2" s="400"/>
      <c r="J2" s="373"/>
      <c r="K2" s="373"/>
      <c r="L2" s="360"/>
      <c r="M2" s="360"/>
      <c r="N2" s="360"/>
    </row>
    <row r="3" spans="1:15" ht="46.5" customHeight="1" x14ac:dyDescent="0.35">
      <c r="A3" s="400"/>
      <c r="B3" s="400"/>
      <c r="C3" s="400"/>
      <c r="D3" s="400"/>
      <c r="E3" s="400"/>
      <c r="F3" s="400"/>
      <c r="G3" s="400"/>
      <c r="J3" s="361" t="s">
        <v>2</v>
      </c>
      <c r="K3" s="361"/>
      <c r="L3" s="361"/>
      <c r="M3" s="361"/>
      <c r="N3" s="361"/>
    </row>
    <row r="4" spans="1:15" ht="35.1" customHeight="1" x14ac:dyDescent="0.3">
      <c r="A4" s="408" t="s">
        <v>3</v>
      </c>
      <c r="B4" s="408"/>
      <c r="C4" s="408"/>
      <c r="D4" s="408"/>
      <c r="F4" s="373" t="s">
        <v>4</v>
      </c>
      <c r="G4" s="373"/>
      <c r="H4" s="9" t="s">
        <v>5</v>
      </c>
      <c r="I4" s="373" t="s">
        <v>6</v>
      </c>
      <c r="J4" s="373"/>
      <c r="K4" s="373"/>
      <c r="O4" s="4"/>
    </row>
    <row r="5" spans="1:15" ht="8.4499999999999993" customHeight="1" thickBot="1" x14ac:dyDescent="0.2">
      <c r="O5" s="4"/>
    </row>
    <row r="6" spans="1:15" ht="35.1" customHeight="1" x14ac:dyDescent="0.15">
      <c r="A6" s="401" t="s">
        <v>7</v>
      </c>
      <c r="B6" s="402"/>
      <c r="C6" s="403"/>
      <c r="D6" s="403"/>
      <c r="E6" s="403"/>
      <c r="F6" s="155" t="s">
        <v>8</v>
      </c>
      <c r="G6" s="156" t="s">
        <v>9</v>
      </c>
      <c r="H6" s="374" t="s">
        <v>10</v>
      </c>
      <c r="I6" s="374"/>
      <c r="J6" s="375"/>
      <c r="K6" s="11"/>
      <c r="L6" s="11"/>
      <c r="M6" s="11"/>
      <c r="N6" s="12"/>
      <c r="O6" s="4"/>
    </row>
    <row r="7" spans="1:15" ht="35.1" customHeight="1" thickBot="1" x14ac:dyDescent="0.2">
      <c r="A7" s="404" t="s">
        <v>11</v>
      </c>
      <c r="B7" s="405"/>
      <c r="C7" s="406"/>
      <c r="D7" s="406"/>
      <c r="E7" s="406"/>
      <c r="F7" s="407"/>
      <c r="G7" s="157" t="s">
        <v>12</v>
      </c>
      <c r="H7" s="376">
        <f>電力削減シミュレーター!E9</f>
        <v>0</v>
      </c>
      <c r="I7" s="376"/>
      <c r="J7" s="158" t="s">
        <v>13</v>
      </c>
      <c r="K7" s="11"/>
      <c r="L7" s="11"/>
      <c r="M7" s="11"/>
      <c r="N7" s="12"/>
      <c r="O7" s="4"/>
    </row>
    <row r="8" spans="1:15" ht="35.1" customHeight="1" thickBot="1" x14ac:dyDescent="0.2">
      <c r="A8" s="404" t="s">
        <v>14</v>
      </c>
      <c r="B8" s="405"/>
      <c r="C8" s="406"/>
      <c r="D8" s="406"/>
      <c r="E8" s="406"/>
      <c r="F8" s="407"/>
      <c r="G8" s="159" t="s">
        <v>15</v>
      </c>
      <c r="H8" s="423">
        <v>6000</v>
      </c>
      <c r="I8" s="423"/>
      <c r="J8" s="160" t="s">
        <v>16</v>
      </c>
      <c r="K8" s="11"/>
      <c r="L8" s="11"/>
      <c r="M8" s="153" t="s">
        <v>17</v>
      </c>
      <c r="N8" s="154" t="s">
        <v>18</v>
      </c>
      <c r="O8" s="4"/>
    </row>
    <row r="9" spans="1:15" ht="35.1" customHeight="1" thickBot="1" x14ac:dyDescent="0.2">
      <c r="A9" s="433" t="s">
        <v>19</v>
      </c>
      <c r="B9" s="434"/>
      <c r="C9" s="435"/>
      <c r="D9" s="435"/>
      <c r="E9" s="435"/>
      <c r="F9" s="436"/>
      <c r="G9" s="135"/>
      <c r="H9" s="136"/>
      <c r="I9" s="11"/>
      <c r="J9" s="11"/>
      <c r="K9" s="11"/>
      <c r="L9" s="11"/>
      <c r="M9" s="368" t="s">
        <v>20</v>
      </c>
      <c r="N9" s="370" t="s">
        <v>20</v>
      </c>
      <c r="O9" s="4"/>
    </row>
    <row r="10" spans="1:15" ht="26.25" customHeight="1" thickBo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369"/>
      <c r="N10" s="371"/>
      <c r="O10" s="4"/>
    </row>
    <row r="11" spans="1:15" ht="35.1" customHeight="1" x14ac:dyDescent="0.15">
      <c r="A11" s="408" t="s">
        <v>140</v>
      </c>
      <c r="B11" s="408"/>
      <c r="C11" s="408"/>
      <c r="D11" s="408"/>
      <c r="E11" s="408"/>
      <c r="F11" s="220"/>
      <c r="O11" s="4"/>
    </row>
    <row r="12" spans="1:15" ht="11.25" customHeight="1" thickBot="1" x14ac:dyDescent="0.2">
      <c r="A12" s="13"/>
      <c r="B12" s="13"/>
      <c r="C12" s="13"/>
      <c r="O12" s="4"/>
    </row>
    <row r="13" spans="1:15" ht="30" customHeight="1" thickBot="1" x14ac:dyDescent="0.2">
      <c r="A13" s="424" t="s">
        <v>21</v>
      </c>
      <c r="B13" s="427" t="s">
        <v>22</v>
      </c>
      <c r="C13" s="381" t="s">
        <v>23</v>
      </c>
      <c r="D13" s="381"/>
      <c r="E13" s="381"/>
      <c r="F13" s="381"/>
      <c r="G13" s="364"/>
      <c r="H13" s="14" t="s">
        <v>24</v>
      </c>
      <c r="I13" s="15"/>
      <c r="J13" s="147">
        <v>0</v>
      </c>
      <c r="K13" s="409"/>
      <c r="L13" s="410"/>
      <c r="M13" s="377">
        <v>0</v>
      </c>
      <c r="N13" s="378"/>
      <c r="O13" s="4"/>
    </row>
    <row r="14" spans="1:15" ht="30" customHeight="1" thickBot="1" x14ac:dyDescent="0.2">
      <c r="A14" s="425"/>
      <c r="B14" s="428"/>
      <c r="C14" s="140" t="s">
        <v>25</v>
      </c>
      <c r="D14" s="140" t="s">
        <v>26</v>
      </c>
      <c r="E14" s="137"/>
      <c r="F14" s="137"/>
      <c r="G14" s="138"/>
      <c r="H14" s="11"/>
      <c r="I14" s="15"/>
      <c r="J14" s="147">
        <v>0</v>
      </c>
      <c r="K14" s="411"/>
      <c r="L14" s="412"/>
      <c r="M14" s="377">
        <v>0</v>
      </c>
      <c r="N14" s="378"/>
      <c r="O14" s="4"/>
    </row>
    <row r="15" spans="1:15" ht="30" customHeight="1" thickBot="1" x14ac:dyDescent="0.2">
      <c r="A15" s="426"/>
      <c r="B15" s="211">
        <f>IF(電力削減シミュレーター!I8="業務用電力A",2142.78,IF(電力削減シミュレーター!I8="業務用電力A-1",1416.78,IF(電力削減シミュレーター!I8="産業用電力A",2142.78,IF(電力削減シミュレーター!I8="産業用電力A-1",1471.78,0))))</f>
        <v>0</v>
      </c>
      <c r="C15" s="146">
        <f>IF(電力削減シミュレーター!I8="業務用電力A",16.98,IF(電力削減シミュレーター!I8="業務用電力A-1",22.59,IF(電力削減シミュレーター!I8="産業用電力A",16.5,IF(電力削減シミュレーター!I8="産業用電力A-1",19.99,0))))</f>
        <v>0</v>
      </c>
      <c r="D15" s="146">
        <f>IF(電力削減シミュレーター!I8="業務用電力A",16.05,IF(電力削減シミュレーター!I8="業務用電力A-1",21.14,IF(電力削減シミュレーター!I8="産業用電力A",15.61,IF(電力削減シミュレーター!I8="産業用電力A-1",18.77,0))))</f>
        <v>0</v>
      </c>
      <c r="E15" s="139">
        <v>0</v>
      </c>
      <c r="F15" s="139">
        <v>0</v>
      </c>
      <c r="G15" s="16">
        <v>0</v>
      </c>
      <c r="H15" s="11"/>
      <c r="I15" s="11"/>
      <c r="J15" s="11"/>
      <c r="K15" s="11"/>
      <c r="L15" s="11"/>
      <c r="N15" s="8"/>
      <c r="O15" s="4"/>
    </row>
    <row r="16" spans="1:15" s="2" customFormat="1" ht="30" customHeight="1" x14ac:dyDescent="0.15">
      <c r="A16" s="415" t="s">
        <v>27</v>
      </c>
      <c r="B16" s="417" t="s">
        <v>28</v>
      </c>
      <c r="C16" s="419" t="s">
        <v>29</v>
      </c>
      <c r="D16" s="419" t="s">
        <v>30</v>
      </c>
      <c r="E16" s="413">
        <v>0</v>
      </c>
      <c r="F16" s="413">
        <v>0</v>
      </c>
      <c r="G16" s="413">
        <v>0</v>
      </c>
      <c r="H16" s="381" t="s">
        <v>31</v>
      </c>
      <c r="I16" s="381" t="s">
        <v>32</v>
      </c>
      <c r="J16" s="381" t="s">
        <v>33</v>
      </c>
      <c r="K16" s="379" t="s">
        <v>34</v>
      </c>
      <c r="L16" s="381" t="s">
        <v>35</v>
      </c>
      <c r="M16" s="364" t="s">
        <v>36</v>
      </c>
      <c r="N16" s="17"/>
      <c r="O16" s="5"/>
    </row>
    <row r="17" spans="1:15" s="2" customFormat="1" ht="47.25" customHeight="1" thickBot="1" x14ac:dyDescent="0.2">
      <c r="A17" s="416"/>
      <c r="B17" s="418"/>
      <c r="C17" s="420"/>
      <c r="D17" s="420"/>
      <c r="E17" s="414"/>
      <c r="F17" s="414"/>
      <c r="G17" s="414"/>
      <c r="H17" s="382"/>
      <c r="I17" s="382"/>
      <c r="J17" s="382"/>
      <c r="K17" s="380"/>
      <c r="L17" s="382"/>
      <c r="M17" s="365"/>
      <c r="N17" s="17"/>
      <c r="O17" s="5"/>
    </row>
    <row r="18" spans="1:15" ht="30" customHeight="1" x14ac:dyDescent="0.15">
      <c r="A18" s="214">
        <v>45292</v>
      </c>
      <c r="B18" s="25">
        <f t="shared" ref="B18:B29" si="0">$H$7</f>
        <v>0</v>
      </c>
      <c r="C18" s="213"/>
      <c r="D18" s="141">
        <f>電力削減シミュレーター!H10</f>
        <v>0</v>
      </c>
      <c r="E18" s="216">
        <v>0</v>
      </c>
      <c r="F18" s="216">
        <v>0</v>
      </c>
      <c r="G18" s="216">
        <v>0</v>
      </c>
      <c r="H18" s="217">
        <f>SUM(C18:G18)</f>
        <v>0</v>
      </c>
      <c r="I18" s="231">
        <f>$B$15*B18*0.85</f>
        <v>0</v>
      </c>
      <c r="J18" s="215">
        <f>C18*$C$15+$D$15*D18</f>
        <v>0</v>
      </c>
      <c r="K18" s="225">
        <f>I18+J18+$J$14+$J$13+$M$13+$M$14</f>
        <v>0</v>
      </c>
      <c r="L18" s="218">
        <f t="shared" ref="L18:L29" si="1">IF(H18=0,0,K18/H18)</f>
        <v>0</v>
      </c>
      <c r="M18" s="219" t="e">
        <f t="shared" ref="M18:M29" si="2">H18/(B18*24*(DAY(EOMONTH(A18,0))))</f>
        <v>#DIV/0!</v>
      </c>
      <c r="N18" s="12">
        <f>IF(OR($A18="",$I18=0,$B18=""),0,DAY(EOMONTH($A18,0)))</f>
        <v>0</v>
      </c>
      <c r="O18" s="4"/>
    </row>
    <row r="19" spans="1:15" ht="30" customHeight="1" x14ac:dyDescent="0.15">
      <c r="A19" s="24">
        <f>DATE(YEAR(A18),MONTH(A18)+COLUMN(A18),1)</f>
        <v>45323</v>
      </c>
      <c r="B19" s="25">
        <f t="shared" si="0"/>
        <v>0</v>
      </c>
      <c r="C19" s="141"/>
      <c r="D19" s="141">
        <f>電力削減シミュレーター!H11</f>
        <v>0</v>
      </c>
      <c r="E19" s="26">
        <v>0</v>
      </c>
      <c r="F19" s="26">
        <v>0</v>
      </c>
      <c r="G19" s="26">
        <v>0</v>
      </c>
      <c r="H19" s="27">
        <f t="shared" ref="H19:H29" si="3">SUM(C19:G19)</f>
        <v>0</v>
      </c>
      <c r="I19" s="232">
        <f t="shared" ref="I19:I29" si="4">$B$15*B19*0.85</f>
        <v>0</v>
      </c>
      <c r="J19" s="215">
        <f t="shared" ref="J19:J29" si="5">C19*$C$15+$D$15*D19</f>
        <v>0</v>
      </c>
      <c r="K19" s="225">
        <f t="shared" ref="K19:K29" si="6">I19+J19+$J$14+$J$13+$M$13+$M$14</f>
        <v>0</v>
      </c>
      <c r="L19" s="28">
        <f t="shared" si="1"/>
        <v>0</v>
      </c>
      <c r="M19" s="29" t="e">
        <f t="shared" si="2"/>
        <v>#DIV/0!</v>
      </c>
      <c r="N19" s="12">
        <f>IF(OR($A19="",$I19=0,$B19=""),0,DAY(EOMONTH($A19,0)))</f>
        <v>0</v>
      </c>
      <c r="O19" s="4"/>
    </row>
    <row r="20" spans="1:15" ht="30" customHeight="1" x14ac:dyDescent="0.15">
      <c r="A20" s="24">
        <f t="shared" ref="A20:A29" si="7">DATE(YEAR(A19),MONTH(A19)+COLUMN(A19),1)</f>
        <v>45352</v>
      </c>
      <c r="B20" s="25">
        <f t="shared" si="0"/>
        <v>0</v>
      </c>
      <c r="C20" s="141"/>
      <c r="D20" s="141">
        <f>電力削減シミュレーター!H12</f>
        <v>0</v>
      </c>
      <c r="E20" s="26">
        <v>0</v>
      </c>
      <c r="F20" s="26">
        <v>0</v>
      </c>
      <c r="G20" s="26">
        <v>0</v>
      </c>
      <c r="H20" s="27">
        <f t="shared" si="3"/>
        <v>0</v>
      </c>
      <c r="I20" s="232">
        <f t="shared" si="4"/>
        <v>0</v>
      </c>
      <c r="J20" s="215">
        <f t="shared" si="5"/>
        <v>0</v>
      </c>
      <c r="K20" s="225">
        <f t="shared" si="6"/>
        <v>0</v>
      </c>
      <c r="L20" s="28">
        <f t="shared" si="1"/>
        <v>0</v>
      </c>
      <c r="M20" s="29" t="e">
        <f t="shared" si="2"/>
        <v>#DIV/0!</v>
      </c>
      <c r="N20" s="12">
        <f t="shared" ref="N20:N29" si="8">IF(OR($A20="",$I20=0,$B20=""),0,DAY(EOMONTH($A20,0)))</f>
        <v>0</v>
      </c>
      <c r="O20" s="4"/>
    </row>
    <row r="21" spans="1:15" ht="30" customHeight="1" x14ac:dyDescent="0.15">
      <c r="A21" s="24">
        <f t="shared" si="7"/>
        <v>45383</v>
      </c>
      <c r="B21" s="25">
        <f t="shared" si="0"/>
        <v>0</v>
      </c>
      <c r="C21" s="141"/>
      <c r="D21" s="141">
        <f>電力削減シミュレーター!H13</f>
        <v>0</v>
      </c>
      <c r="E21" s="26">
        <v>0</v>
      </c>
      <c r="F21" s="26">
        <v>0</v>
      </c>
      <c r="G21" s="26">
        <v>0</v>
      </c>
      <c r="H21" s="27">
        <f t="shared" si="3"/>
        <v>0</v>
      </c>
      <c r="I21" s="232">
        <f t="shared" si="4"/>
        <v>0</v>
      </c>
      <c r="J21" s="215">
        <f t="shared" si="5"/>
        <v>0</v>
      </c>
      <c r="K21" s="225">
        <f t="shared" si="6"/>
        <v>0</v>
      </c>
      <c r="L21" s="28">
        <f t="shared" si="1"/>
        <v>0</v>
      </c>
      <c r="M21" s="29" t="e">
        <f t="shared" si="2"/>
        <v>#DIV/0!</v>
      </c>
      <c r="N21" s="12">
        <f t="shared" si="8"/>
        <v>0</v>
      </c>
      <c r="O21" s="4"/>
    </row>
    <row r="22" spans="1:15" ht="30" customHeight="1" x14ac:dyDescent="0.15">
      <c r="A22" s="24">
        <f t="shared" si="7"/>
        <v>45413</v>
      </c>
      <c r="B22" s="25">
        <f t="shared" si="0"/>
        <v>0</v>
      </c>
      <c r="C22" s="141"/>
      <c r="D22" s="141">
        <f>電力削減シミュレーター!H14</f>
        <v>0</v>
      </c>
      <c r="E22" s="26">
        <v>0</v>
      </c>
      <c r="F22" s="26">
        <v>0</v>
      </c>
      <c r="G22" s="26">
        <v>0</v>
      </c>
      <c r="H22" s="27">
        <f t="shared" si="3"/>
        <v>0</v>
      </c>
      <c r="I22" s="232">
        <f t="shared" si="4"/>
        <v>0</v>
      </c>
      <c r="J22" s="215">
        <f t="shared" si="5"/>
        <v>0</v>
      </c>
      <c r="K22" s="225">
        <f t="shared" si="6"/>
        <v>0</v>
      </c>
      <c r="L22" s="28">
        <f t="shared" si="1"/>
        <v>0</v>
      </c>
      <c r="M22" s="29" t="e">
        <f t="shared" si="2"/>
        <v>#DIV/0!</v>
      </c>
      <c r="N22" s="12">
        <f t="shared" si="8"/>
        <v>0</v>
      </c>
      <c r="O22" s="4"/>
    </row>
    <row r="23" spans="1:15" ht="30" customHeight="1" x14ac:dyDescent="0.15">
      <c r="A23" s="24">
        <f t="shared" si="7"/>
        <v>45444</v>
      </c>
      <c r="B23" s="25">
        <f t="shared" si="0"/>
        <v>0</v>
      </c>
      <c r="C23" s="141"/>
      <c r="D23" s="141">
        <f>電力削減シミュレーター!H15</f>
        <v>0</v>
      </c>
      <c r="E23" s="26">
        <v>0</v>
      </c>
      <c r="F23" s="26">
        <v>0</v>
      </c>
      <c r="G23" s="26">
        <v>0</v>
      </c>
      <c r="H23" s="27">
        <f t="shared" si="3"/>
        <v>0</v>
      </c>
      <c r="I23" s="232">
        <f t="shared" si="4"/>
        <v>0</v>
      </c>
      <c r="J23" s="215">
        <f t="shared" si="5"/>
        <v>0</v>
      </c>
      <c r="K23" s="225">
        <f t="shared" si="6"/>
        <v>0</v>
      </c>
      <c r="L23" s="28">
        <f t="shared" si="1"/>
        <v>0</v>
      </c>
      <c r="M23" s="29" t="e">
        <f t="shared" si="2"/>
        <v>#DIV/0!</v>
      </c>
      <c r="N23" s="12">
        <f t="shared" si="8"/>
        <v>0</v>
      </c>
      <c r="O23" s="4"/>
    </row>
    <row r="24" spans="1:15" ht="30" customHeight="1" x14ac:dyDescent="0.15">
      <c r="A24" s="24">
        <f t="shared" si="7"/>
        <v>45474</v>
      </c>
      <c r="B24" s="25">
        <f t="shared" si="0"/>
        <v>0</v>
      </c>
      <c r="C24" s="141">
        <f>電力削減シミュレーター!J10</f>
        <v>0</v>
      </c>
      <c r="D24" s="141"/>
      <c r="E24" s="26">
        <v>0</v>
      </c>
      <c r="F24" s="26">
        <v>0</v>
      </c>
      <c r="G24" s="26">
        <v>0</v>
      </c>
      <c r="H24" s="27">
        <f t="shared" si="3"/>
        <v>0</v>
      </c>
      <c r="I24" s="232">
        <f t="shared" si="4"/>
        <v>0</v>
      </c>
      <c r="J24" s="215">
        <f t="shared" si="5"/>
        <v>0</v>
      </c>
      <c r="K24" s="225">
        <f t="shared" si="6"/>
        <v>0</v>
      </c>
      <c r="L24" s="28">
        <f t="shared" si="1"/>
        <v>0</v>
      </c>
      <c r="M24" s="29" t="e">
        <f t="shared" si="2"/>
        <v>#DIV/0!</v>
      </c>
      <c r="N24" s="12">
        <f t="shared" si="8"/>
        <v>0</v>
      </c>
      <c r="O24" s="4"/>
    </row>
    <row r="25" spans="1:15" ht="30" customHeight="1" x14ac:dyDescent="0.15">
      <c r="A25" s="24">
        <f t="shared" si="7"/>
        <v>45505</v>
      </c>
      <c r="B25" s="25">
        <f t="shared" si="0"/>
        <v>0</v>
      </c>
      <c r="C25" s="141">
        <f>電力削減シミュレーター!J11</f>
        <v>0</v>
      </c>
      <c r="D25" s="141"/>
      <c r="E25" s="26">
        <v>0</v>
      </c>
      <c r="F25" s="26">
        <v>0</v>
      </c>
      <c r="G25" s="26">
        <v>0</v>
      </c>
      <c r="H25" s="27">
        <f t="shared" si="3"/>
        <v>0</v>
      </c>
      <c r="I25" s="232">
        <f t="shared" si="4"/>
        <v>0</v>
      </c>
      <c r="J25" s="215">
        <f t="shared" si="5"/>
        <v>0</v>
      </c>
      <c r="K25" s="225">
        <f t="shared" si="6"/>
        <v>0</v>
      </c>
      <c r="L25" s="28">
        <f t="shared" si="1"/>
        <v>0</v>
      </c>
      <c r="M25" s="29" t="e">
        <f t="shared" si="2"/>
        <v>#DIV/0!</v>
      </c>
      <c r="N25" s="12">
        <f t="shared" si="8"/>
        <v>0</v>
      </c>
      <c r="O25" s="4"/>
    </row>
    <row r="26" spans="1:15" ht="30" customHeight="1" x14ac:dyDescent="0.15">
      <c r="A26" s="24">
        <f t="shared" si="7"/>
        <v>45536</v>
      </c>
      <c r="B26" s="25">
        <f t="shared" si="0"/>
        <v>0</v>
      </c>
      <c r="C26" s="141">
        <f>電力削減シミュレーター!J12</f>
        <v>0</v>
      </c>
      <c r="D26" s="141"/>
      <c r="E26" s="26">
        <v>0</v>
      </c>
      <c r="F26" s="26">
        <v>0</v>
      </c>
      <c r="G26" s="26">
        <v>0</v>
      </c>
      <c r="H26" s="27">
        <f t="shared" si="3"/>
        <v>0</v>
      </c>
      <c r="I26" s="232">
        <f t="shared" si="4"/>
        <v>0</v>
      </c>
      <c r="J26" s="215">
        <f t="shared" si="5"/>
        <v>0</v>
      </c>
      <c r="K26" s="225">
        <f t="shared" si="6"/>
        <v>0</v>
      </c>
      <c r="L26" s="28">
        <f t="shared" si="1"/>
        <v>0</v>
      </c>
      <c r="M26" s="29" t="e">
        <f t="shared" si="2"/>
        <v>#DIV/0!</v>
      </c>
      <c r="N26" s="12">
        <f>IF(OR($A26="",$I26=0,$B26=""),0,DAY(EOMONTH($A26,0)))</f>
        <v>0</v>
      </c>
      <c r="O26" s="4"/>
    </row>
    <row r="27" spans="1:15" ht="30" customHeight="1" x14ac:dyDescent="0.15">
      <c r="A27" s="24">
        <f t="shared" si="7"/>
        <v>45566</v>
      </c>
      <c r="B27" s="25">
        <f t="shared" si="0"/>
        <v>0</v>
      </c>
      <c r="C27" s="141"/>
      <c r="D27" s="141">
        <f>電力削減シミュレーター!J13</f>
        <v>0</v>
      </c>
      <c r="E27" s="26">
        <v>0</v>
      </c>
      <c r="F27" s="26">
        <v>0</v>
      </c>
      <c r="G27" s="26">
        <v>0</v>
      </c>
      <c r="H27" s="27">
        <f t="shared" si="3"/>
        <v>0</v>
      </c>
      <c r="I27" s="232">
        <f t="shared" si="4"/>
        <v>0</v>
      </c>
      <c r="J27" s="215">
        <f t="shared" si="5"/>
        <v>0</v>
      </c>
      <c r="K27" s="225">
        <f t="shared" si="6"/>
        <v>0</v>
      </c>
      <c r="L27" s="28">
        <f t="shared" si="1"/>
        <v>0</v>
      </c>
      <c r="M27" s="29" t="e">
        <f t="shared" si="2"/>
        <v>#DIV/0!</v>
      </c>
      <c r="N27" s="12">
        <f t="shared" si="8"/>
        <v>0</v>
      </c>
      <c r="O27" s="4"/>
    </row>
    <row r="28" spans="1:15" ht="30" customHeight="1" x14ac:dyDescent="0.15">
      <c r="A28" s="24">
        <f t="shared" si="7"/>
        <v>45597</v>
      </c>
      <c r="B28" s="25">
        <f t="shared" si="0"/>
        <v>0</v>
      </c>
      <c r="C28" s="141"/>
      <c r="D28" s="141">
        <f>電力削減シミュレーター!J14</f>
        <v>0</v>
      </c>
      <c r="E28" s="26">
        <v>0</v>
      </c>
      <c r="F28" s="26">
        <v>0</v>
      </c>
      <c r="G28" s="26">
        <v>0</v>
      </c>
      <c r="H28" s="27">
        <f t="shared" si="3"/>
        <v>0</v>
      </c>
      <c r="I28" s="232">
        <f t="shared" si="4"/>
        <v>0</v>
      </c>
      <c r="J28" s="215">
        <f t="shared" si="5"/>
        <v>0</v>
      </c>
      <c r="K28" s="225">
        <f t="shared" si="6"/>
        <v>0</v>
      </c>
      <c r="L28" s="28">
        <f t="shared" si="1"/>
        <v>0</v>
      </c>
      <c r="M28" s="29" t="e">
        <f t="shared" si="2"/>
        <v>#DIV/0!</v>
      </c>
      <c r="N28" s="12">
        <f>IF(OR($A28="",$I28=0,$B28=""),0,DAY(EOMONTH($A28,0)))</f>
        <v>0</v>
      </c>
      <c r="O28" s="4"/>
    </row>
    <row r="29" spans="1:15" ht="30" customHeight="1" thickBot="1" x14ac:dyDescent="0.2">
      <c r="A29" s="161">
        <f t="shared" si="7"/>
        <v>45627</v>
      </c>
      <c r="B29" s="25">
        <f t="shared" si="0"/>
        <v>0</v>
      </c>
      <c r="C29" s="171"/>
      <c r="D29" s="171">
        <f>電力削減シミュレーター!J15</f>
        <v>0</v>
      </c>
      <c r="E29" s="164">
        <v>0</v>
      </c>
      <c r="F29" s="164">
        <v>0</v>
      </c>
      <c r="G29" s="164">
        <v>0</v>
      </c>
      <c r="H29" s="32">
        <f t="shared" si="3"/>
        <v>0</v>
      </c>
      <c r="I29" s="233">
        <f t="shared" si="4"/>
        <v>0</v>
      </c>
      <c r="J29" s="215">
        <f t="shared" si="5"/>
        <v>0</v>
      </c>
      <c r="K29" s="225">
        <f t="shared" si="6"/>
        <v>0</v>
      </c>
      <c r="L29" s="165">
        <f t="shared" si="1"/>
        <v>0</v>
      </c>
      <c r="M29" s="172" t="e">
        <f t="shared" si="2"/>
        <v>#DIV/0!</v>
      </c>
      <c r="N29" s="12">
        <f t="shared" si="8"/>
        <v>0</v>
      </c>
      <c r="O29" s="4"/>
    </row>
    <row r="30" spans="1:15" ht="30" customHeight="1" thickTop="1" thickBot="1" x14ac:dyDescent="0.2">
      <c r="A30" s="167" t="s">
        <v>37</v>
      </c>
      <c r="B30" s="168">
        <f>SUM(B18:B29)</f>
        <v>0</v>
      </c>
      <c r="C30" s="168">
        <f t="shared" ref="C30:H30" si="9">SUM(C18:C29)</f>
        <v>0</v>
      </c>
      <c r="D30" s="186">
        <f t="shared" si="9"/>
        <v>0</v>
      </c>
      <c r="E30" s="168">
        <f t="shared" si="9"/>
        <v>0</v>
      </c>
      <c r="F30" s="168">
        <f t="shared" si="9"/>
        <v>0</v>
      </c>
      <c r="G30" s="168">
        <f t="shared" si="9"/>
        <v>0</v>
      </c>
      <c r="H30" s="186">
        <f t="shared" si="9"/>
        <v>0</v>
      </c>
      <c r="I30" s="186">
        <f>SUM(I18:I29)</f>
        <v>0</v>
      </c>
      <c r="J30" s="186">
        <f>SUM(J18:J29)</f>
        <v>0</v>
      </c>
      <c r="K30" s="226">
        <f>SUM(K18:K29)</f>
        <v>0</v>
      </c>
      <c r="L30" s="169" t="e">
        <f>K30/H30</f>
        <v>#DIV/0!</v>
      </c>
      <c r="M30" s="170" t="e">
        <f>(H30/(H7*365*24))</f>
        <v>#DIV/0!</v>
      </c>
      <c r="N30" s="12">
        <f>SUM(N18:N29)</f>
        <v>0</v>
      </c>
      <c r="O30" s="4"/>
    </row>
    <row r="31" spans="1:15" ht="32.25" customHeight="1" x14ac:dyDescent="0.15">
      <c r="A31" s="12" t="s"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>
        <f>DMAX(A16:B29,A16,A31:A47)</f>
        <v>45627</v>
      </c>
      <c r="N31" s="12"/>
      <c r="O31" s="4"/>
    </row>
    <row r="32" spans="1:15" ht="30" customHeight="1" x14ac:dyDescent="0.25">
      <c r="A32" s="408" t="s">
        <v>38</v>
      </c>
      <c r="B32" s="408"/>
      <c r="C32" s="408"/>
      <c r="D32" s="408"/>
      <c r="E32" s="149" t="e">
        <f>'簡易PL（夏季他季）'!D52</f>
        <v>#DIV/0!</v>
      </c>
      <c r="N32" s="12"/>
      <c r="O32" s="4"/>
    </row>
    <row r="33" spans="1:15" ht="9.75" customHeight="1" thickBot="1" x14ac:dyDescent="0.2">
      <c r="A33" s="13"/>
      <c r="B33" s="13"/>
      <c r="C33" s="13"/>
      <c r="N33" s="12"/>
      <c r="O33" s="4"/>
    </row>
    <row r="34" spans="1:15" ht="30" customHeight="1" x14ac:dyDescent="0.15">
      <c r="A34" s="429" t="s">
        <v>39</v>
      </c>
      <c r="B34" s="390" t="s">
        <v>40</v>
      </c>
      <c r="C34" s="366" t="s">
        <v>23</v>
      </c>
      <c r="D34" s="366"/>
      <c r="E34" s="366"/>
      <c r="F34" s="366"/>
      <c r="G34" s="362"/>
      <c r="H34" s="14"/>
      <c r="I34" s="11"/>
      <c r="J34" s="179"/>
      <c r="K34" s="11"/>
      <c r="L34" s="11"/>
      <c r="N34" s="12"/>
      <c r="O34" s="4"/>
    </row>
    <row r="35" spans="1:15" ht="30" customHeight="1" x14ac:dyDescent="0.15">
      <c r="A35" s="430"/>
      <c r="B35" s="432"/>
      <c r="C35" s="143" t="s">
        <v>25</v>
      </c>
      <c r="D35" s="143" t="s">
        <v>26</v>
      </c>
      <c r="E35" s="113"/>
      <c r="F35" s="113"/>
      <c r="G35" s="114"/>
      <c r="H35" s="11"/>
      <c r="I35" s="11"/>
      <c r="J35" s="11"/>
      <c r="K35" s="11"/>
      <c r="L35" s="11"/>
      <c r="N35" s="12"/>
      <c r="O35" s="4"/>
    </row>
    <row r="36" spans="1:15" ht="30" customHeight="1" thickBot="1" x14ac:dyDescent="0.2">
      <c r="A36" s="431"/>
      <c r="B36" s="187" t="e">
        <f>ROUNDDOWN(B15*(100-'簡易PL（夏季他季）'!D52)/100,2)</f>
        <v>#DIV/0!</v>
      </c>
      <c r="C36" s="187" t="e">
        <f>ROUNDDOWN(C15*(100-'簡易PL（夏季他季）'!D52)/100,2)</f>
        <v>#DIV/0!</v>
      </c>
      <c r="D36" s="187" t="e">
        <f>ROUNDDOWN(D15*(100-'簡易PL（夏季他季）'!D52)/100,2)</f>
        <v>#DIV/0!</v>
      </c>
      <c r="E36" s="145">
        <v>0</v>
      </c>
      <c r="F36" s="139">
        <v>0</v>
      </c>
      <c r="G36" s="142">
        <v>0</v>
      </c>
      <c r="H36" s="11"/>
      <c r="I36" s="11"/>
      <c r="J36" s="11"/>
      <c r="K36" s="11"/>
      <c r="L36" s="11"/>
      <c r="N36" s="12"/>
      <c r="O36" s="4"/>
    </row>
    <row r="37" spans="1:15" ht="30" customHeight="1" x14ac:dyDescent="0.15">
      <c r="A37" s="421" t="s">
        <v>27</v>
      </c>
      <c r="B37" s="393" t="s">
        <v>28</v>
      </c>
      <c r="C37" s="390" t="s">
        <v>25</v>
      </c>
      <c r="D37" s="390" t="s">
        <v>26</v>
      </c>
      <c r="E37" s="393"/>
      <c r="F37" s="393"/>
      <c r="G37" s="393"/>
      <c r="H37" s="366" t="s">
        <v>41</v>
      </c>
      <c r="I37" s="366" t="s">
        <v>32</v>
      </c>
      <c r="J37" s="366" t="s">
        <v>33</v>
      </c>
      <c r="K37" s="398" t="s">
        <v>42</v>
      </c>
      <c r="L37" s="366" t="s">
        <v>35</v>
      </c>
      <c r="M37" s="366" t="s">
        <v>43</v>
      </c>
      <c r="N37" s="362" t="s">
        <v>44</v>
      </c>
      <c r="O37" s="4"/>
    </row>
    <row r="38" spans="1:15" ht="30" customHeight="1" thickBot="1" x14ac:dyDescent="0.2">
      <c r="A38" s="422"/>
      <c r="B38" s="394"/>
      <c r="C38" s="391"/>
      <c r="D38" s="392"/>
      <c r="E38" s="394"/>
      <c r="F38" s="394"/>
      <c r="G38" s="394"/>
      <c r="H38" s="367"/>
      <c r="I38" s="367"/>
      <c r="J38" s="367"/>
      <c r="K38" s="399"/>
      <c r="L38" s="367"/>
      <c r="M38" s="367"/>
      <c r="N38" s="363"/>
      <c r="O38" s="4"/>
    </row>
    <row r="39" spans="1:15" ht="30" customHeight="1" x14ac:dyDescent="0.15">
      <c r="A39" s="18">
        <f>A18</f>
        <v>45292</v>
      </c>
      <c r="B39" s="19">
        <f>B18</f>
        <v>0</v>
      </c>
      <c r="C39" s="119">
        <f>C18</f>
        <v>0</v>
      </c>
      <c r="D39" s="119">
        <f>D18</f>
        <v>0</v>
      </c>
      <c r="E39" s="20">
        <v>0</v>
      </c>
      <c r="F39" s="20">
        <v>0</v>
      </c>
      <c r="G39" s="20">
        <v>0</v>
      </c>
      <c r="H39" s="21">
        <f>SUM(C39:F39)</f>
        <v>0</v>
      </c>
      <c r="I39" s="234" t="e">
        <f>$B$36*B39*0.85</f>
        <v>#DIV/0!</v>
      </c>
      <c r="J39" s="23">
        <f>IF($B39="","",(ROUNDDOWN(IFERROR(C39*$C$36,0)+IFERROR(D39*$D$36,0)+IFERROR(E39*$E$36,0)+IFERROR(F39*$F$36,0)+IFERROR(G39*$G$36,0),2)))</f>
        <v>0</v>
      </c>
      <c r="K39" s="221" t="e">
        <f t="shared" ref="K39:K50" si="10">I39+J39+$J$34</f>
        <v>#DIV/0!</v>
      </c>
      <c r="L39" s="22">
        <f t="shared" ref="L39:L50" si="11">IF(H39=0,0,K39/H39)</f>
        <v>0</v>
      </c>
      <c r="M39" s="23" t="e">
        <f t="shared" ref="M39:M50" si="12">K18-K39</f>
        <v>#DIV/0!</v>
      </c>
      <c r="N39" s="30" t="e">
        <f t="shared" ref="N39:N51" si="13">M39/K18</f>
        <v>#DIV/0!</v>
      </c>
      <c r="O39" s="4"/>
    </row>
    <row r="40" spans="1:15" ht="30" customHeight="1" x14ac:dyDescent="0.15">
      <c r="A40" s="24">
        <f>DATE(YEAR(A39),MONTH(A39)+COLUMN(A39),1)</f>
        <v>45323</v>
      </c>
      <c r="B40" s="25">
        <f t="shared" ref="B40:B50" si="14">B19</f>
        <v>0</v>
      </c>
      <c r="C40" s="118">
        <f t="shared" ref="C40:D50" si="15">C19</f>
        <v>0</v>
      </c>
      <c r="D40" s="118">
        <f t="shared" si="15"/>
        <v>0</v>
      </c>
      <c r="E40" s="26">
        <v>0</v>
      </c>
      <c r="F40" s="26">
        <v>0</v>
      </c>
      <c r="G40" s="26">
        <v>0</v>
      </c>
      <c r="H40" s="27">
        <f t="shared" ref="H40:H50" si="16">SUM(C40:F40)</f>
        <v>0</v>
      </c>
      <c r="I40" s="232" t="e">
        <f t="shared" ref="I40:I50" si="17">$B$36*B40*0.85</f>
        <v>#DIV/0!</v>
      </c>
      <c r="J40" s="25">
        <f>IF($B40="","",(ROUNDDOWN(IFERROR(C40*$C$36,0)+IFERROR(D40*$D$36,0)+IFERROR(E40*$E$36,0)+IFERROR(F40*$F$36,0)+IFERROR(G40*$G$36,0),2)))</f>
        <v>0</v>
      </c>
      <c r="K40" s="222" t="e">
        <f t="shared" si="10"/>
        <v>#DIV/0!</v>
      </c>
      <c r="L40" s="28">
        <f t="shared" si="11"/>
        <v>0</v>
      </c>
      <c r="M40" s="25" t="e">
        <f t="shared" si="12"/>
        <v>#DIV/0!</v>
      </c>
      <c r="N40" s="31" t="e">
        <f t="shared" si="13"/>
        <v>#DIV/0!</v>
      </c>
      <c r="O40" s="4"/>
    </row>
    <row r="41" spans="1:15" ht="30" customHeight="1" x14ac:dyDescent="0.15">
      <c r="A41" s="24">
        <f t="shared" ref="A41:A50" si="18">DATE(YEAR(A40),MONTH(A40)+COLUMN(A40),1)</f>
        <v>45352</v>
      </c>
      <c r="B41" s="25">
        <f t="shared" si="14"/>
        <v>0</v>
      </c>
      <c r="C41" s="118">
        <f t="shared" si="15"/>
        <v>0</v>
      </c>
      <c r="D41" s="118">
        <f t="shared" si="15"/>
        <v>0</v>
      </c>
      <c r="E41" s="26">
        <v>0</v>
      </c>
      <c r="F41" s="26">
        <v>0</v>
      </c>
      <c r="G41" s="26">
        <v>0</v>
      </c>
      <c r="H41" s="27">
        <f t="shared" si="16"/>
        <v>0</v>
      </c>
      <c r="I41" s="232" t="e">
        <f t="shared" si="17"/>
        <v>#DIV/0!</v>
      </c>
      <c r="J41" s="25">
        <f>IF($B41="","",(ROUNDDOWN(IFERROR(C41*$C$36,0)+IFERROR(D41*$D$36,0)+IFERROR(E41*$E$36,0)+IFERROR(F41*$F$36,0)+IFERROR(G41*$G$36,0),2)))</f>
        <v>0</v>
      </c>
      <c r="K41" s="222" t="e">
        <f t="shared" si="10"/>
        <v>#DIV/0!</v>
      </c>
      <c r="L41" s="28">
        <f t="shared" si="11"/>
        <v>0</v>
      </c>
      <c r="M41" s="25" t="e">
        <f t="shared" si="12"/>
        <v>#DIV/0!</v>
      </c>
      <c r="N41" s="31" t="e">
        <f t="shared" si="13"/>
        <v>#DIV/0!</v>
      </c>
      <c r="O41" s="4"/>
    </row>
    <row r="42" spans="1:15" ht="30" customHeight="1" x14ac:dyDescent="0.15">
      <c r="A42" s="24">
        <f t="shared" si="18"/>
        <v>45383</v>
      </c>
      <c r="B42" s="25">
        <f t="shared" si="14"/>
        <v>0</v>
      </c>
      <c r="C42" s="118">
        <f t="shared" si="15"/>
        <v>0</v>
      </c>
      <c r="D42" s="118">
        <f t="shared" si="15"/>
        <v>0</v>
      </c>
      <c r="E42" s="26">
        <v>0</v>
      </c>
      <c r="F42" s="26">
        <v>0</v>
      </c>
      <c r="G42" s="26">
        <v>0</v>
      </c>
      <c r="H42" s="27">
        <f t="shared" si="16"/>
        <v>0</v>
      </c>
      <c r="I42" s="232" t="e">
        <f t="shared" si="17"/>
        <v>#DIV/0!</v>
      </c>
      <c r="J42" s="25">
        <f>IF($B42="","",(ROUNDDOWN(IFERROR(C42*$C$36,0)+IFERROR(D42*$D$36,0)+IFERROR(E42*$E$36,0)+IFERROR(F42*$F$36,0)+IFERROR(G42*$G$36,0),2)))</f>
        <v>0</v>
      </c>
      <c r="K42" s="222" t="e">
        <f t="shared" si="10"/>
        <v>#DIV/0!</v>
      </c>
      <c r="L42" s="28">
        <f t="shared" si="11"/>
        <v>0</v>
      </c>
      <c r="M42" s="25" t="e">
        <f t="shared" si="12"/>
        <v>#DIV/0!</v>
      </c>
      <c r="N42" s="31" t="e">
        <f t="shared" si="13"/>
        <v>#DIV/0!</v>
      </c>
      <c r="O42" s="4"/>
    </row>
    <row r="43" spans="1:15" ht="30" customHeight="1" x14ac:dyDescent="0.15">
      <c r="A43" s="24">
        <f t="shared" si="18"/>
        <v>45413</v>
      </c>
      <c r="B43" s="25">
        <f t="shared" si="14"/>
        <v>0</v>
      </c>
      <c r="C43" s="118">
        <f t="shared" si="15"/>
        <v>0</v>
      </c>
      <c r="D43" s="118">
        <f t="shared" si="15"/>
        <v>0</v>
      </c>
      <c r="E43" s="26">
        <v>0</v>
      </c>
      <c r="F43" s="26">
        <v>0</v>
      </c>
      <c r="G43" s="26">
        <v>0</v>
      </c>
      <c r="H43" s="27">
        <f t="shared" si="16"/>
        <v>0</v>
      </c>
      <c r="I43" s="232" t="e">
        <f t="shared" si="17"/>
        <v>#DIV/0!</v>
      </c>
      <c r="J43" s="25">
        <f>IF($B43="","",(ROUNDDOWN(IFERROR(C43*$C$36,0)+IFERROR(D43*$D$36,0)+IFERROR(E43*$E$36,0)+IFERROR(F43*$F$36,0)+IFERROR(G43*$G$36,0),2)))</f>
        <v>0</v>
      </c>
      <c r="K43" s="222" t="e">
        <f t="shared" si="10"/>
        <v>#DIV/0!</v>
      </c>
      <c r="L43" s="28">
        <f t="shared" si="11"/>
        <v>0</v>
      </c>
      <c r="M43" s="25" t="e">
        <f t="shared" si="12"/>
        <v>#DIV/0!</v>
      </c>
      <c r="N43" s="31" t="e">
        <f t="shared" si="13"/>
        <v>#DIV/0!</v>
      </c>
      <c r="O43" s="4"/>
    </row>
    <row r="44" spans="1:15" ht="30" customHeight="1" x14ac:dyDescent="0.15">
      <c r="A44" s="24">
        <f t="shared" si="18"/>
        <v>45444</v>
      </c>
      <c r="B44" s="25">
        <f t="shared" si="14"/>
        <v>0</v>
      </c>
      <c r="C44" s="118">
        <f t="shared" si="15"/>
        <v>0</v>
      </c>
      <c r="D44" s="118">
        <f t="shared" si="15"/>
        <v>0</v>
      </c>
      <c r="E44" s="26">
        <v>0</v>
      </c>
      <c r="F44" s="26">
        <v>0</v>
      </c>
      <c r="G44" s="26">
        <v>0</v>
      </c>
      <c r="H44" s="27">
        <f t="shared" si="16"/>
        <v>0</v>
      </c>
      <c r="I44" s="232" t="e">
        <f t="shared" si="17"/>
        <v>#DIV/0!</v>
      </c>
      <c r="J44" s="25">
        <f t="shared" ref="J44:J50" si="19">IF($B44="","",(ROUNDDOWN(IFERROR(C44*$C$36,0)+IFERROR(D44*$D$36,0)+IFERROR(E44*$E$36,0)+IFERROR(F44*$F$36,0)+IFERROR(G44*$G$36,0),2)))</f>
        <v>0</v>
      </c>
      <c r="K44" s="222" t="e">
        <f t="shared" si="10"/>
        <v>#DIV/0!</v>
      </c>
      <c r="L44" s="28">
        <f t="shared" si="11"/>
        <v>0</v>
      </c>
      <c r="M44" s="25" t="e">
        <f t="shared" si="12"/>
        <v>#DIV/0!</v>
      </c>
      <c r="N44" s="31" t="e">
        <f t="shared" si="13"/>
        <v>#DIV/0!</v>
      </c>
      <c r="O44" s="4"/>
    </row>
    <row r="45" spans="1:15" ht="30" customHeight="1" x14ac:dyDescent="0.15">
      <c r="A45" s="24">
        <f t="shared" si="18"/>
        <v>45474</v>
      </c>
      <c r="B45" s="25">
        <f t="shared" si="14"/>
        <v>0</v>
      </c>
      <c r="C45" s="118">
        <f t="shared" si="15"/>
        <v>0</v>
      </c>
      <c r="D45" s="118">
        <f t="shared" si="15"/>
        <v>0</v>
      </c>
      <c r="E45" s="26">
        <v>0</v>
      </c>
      <c r="F45" s="26">
        <v>0</v>
      </c>
      <c r="G45" s="26">
        <v>0</v>
      </c>
      <c r="H45" s="27">
        <f t="shared" si="16"/>
        <v>0</v>
      </c>
      <c r="I45" s="232" t="e">
        <f t="shared" si="17"/>
        <v>#DIV/0!</v>
      </c>
      <c r="J45" s="25">
        <f>IF($B45="","",(ROUNDDOWN(IFERROR(C45*$C$36,0)+IFERROR(D45*$D$36,0)+IFERROR(E45*$E$36,0)+IFERROR(F45*$F$36,0)+IFERROR(G45*$G$36,0),2)))</f>
        <v>0</v>
      </c>
      <c r="K45" s="222" t="e">
        <f t="shared" si="10"/>
        <v>#DIV/0!</v>
      </c>
      <c r="L45" s="28">
        <f t="shared" si="11"/>
        <v>0</v>
      </c>
      <c r="M45" s="25" t="e">
        <f t="shared" si="12"/>
        <v>#DIV/0!</v>
      </c>
      <c r="N45" s="31" t="e">
        <f t="shared" si="13"/>
        <v>#DIV/0!</v>
      </c>
      <c r="O45" s="4"/>
    </row>
    <row r="46" spans="1:15" ht="30" customHeight="1" x14ac:dyDescent="0.15">
      <c r="A46" s="24">
        <f t="shared" si="18"/>
        <v>45505</v>
      </c>
      <c r="B46" s="25">
        <f t="shared" si="14"/>
        <v>0</v>
      </c>
      <c r="C46" s="118">
        <f t="shared" si="15"/>
        <v>0</v>
      </c>
      <c r="D46" s="118">
        <f t="shared" si="15"/>
        <v>0</v>
      </c>
      <c r="E46" s="26">
        <v>0</v>
      </c>
      <c r="F46" s="26">
        <v>0</v>
      </c>
      <c r="G46" s="26">
        <v>0</v>
      </c>
      <c r="H46" s="27">
        <f t="shared" si="16"/>
        <v>0</v>
      </c>
      <c r="I46" s="232" t="e">
        <f t="shared" si="17"/>
        <v>#DIV/0!</v>
      </c>
      <c r="J46" s="25">
        <f t="shared" si="19"/>
        <v>0</v>
      </c>
      <c r="K46" s="222" t="e">
        <f t="shared" si="10"/>
        <v>#DIV/0!</v>
      </c>
      <c r="L46" s="28">
        <f t="shared" si="11"/>
        <v>0</v>
      </c>
      <c r="M46" s="25" t="e">
        <f t="shared" si="12"/>
        <v>#DIV/0!</v>
      </c>
      <c r="N46" s="31" t="e">
        <f t="shared" si="13"/>
        <v>#DIV/0!</v>
      </c>
      <c r="O46" s="4"/>
    </row>
    <row r="47" spans="1:15" ht="30" customHeight="1" x14ac:dyDescent="0.15">
      <c r="A47" s="24">
        <f t="shared" si="18"/>
        <v>45536</v>
      </c>
      <c r="B47" s="25">
        <f t="shared" si="14"/>
        <v>0</v>
      </c>
      <c r="C47" s="118">
        <f t="shared" si="15"/>
        <v>0</v>
      </c>
      <c r="D47" s="118">
        <f t="shared" si="15"/>
        <v>0</v>
      </c>
      <c r="E47" s="26">
        <v>0</v>
      </c>
      <c r="F47" s="26">
        <v>0</v>
      </c>
      <c r="G47" s="26">
        <v>0</v>
      </c>
      <c r="H47" s="27">
        <f t="shared" si="16"/>
        <v>0</v>
      </c>
      <c r="I47" s="232" t="e">
        <f t="shared" si="17"/>
        <v>#DIV/0!</v>
      </c>
      <c r="J47" s="25">
        <f t="shared" si="19"/>
        <v>0</v>
      </c>
      <c r="K47" s="222" t="e">
        <f t="shared" si="10"/>
        <v>#DIV/0!</v>
      </c>
      <c r="L47" s="28">
        <f t="shared" si="11"/>
        <v>0</v>
      </c>
      <c r="M47" s="25" t="e">
        <f t="shared" si="12"/>
        <v>#DIV/0!</v>
      </c>
      <c r="N47" s="31" t="e">
        <f t="shared" si="13"/>
        <v>#DIV/0!</v>
      </c>
      <c r="O47" s="4"/>
    </row>
    <row r="48" spans="1:15" ht="30" customHeight="1" x14ac:dyDescent="0.15">
      <c r="A48" s="24">
        <f t="shared" si="18"/>
        <v>45566</v>
      </c>
      <c r="B48" s="25">
        <f t="shared" si="14"/>
        <v>0</v>
      </c>
      <c r="C48" s="118">
        <f t="shared" si="15"/>
        <v>0</v>
      </c>
      <c r="D48" s="118">
        <f t="shared" si="15"/>
        <v>0</v>
      </c>
      <c r="E48" s="26">
        <v>0</v>
      </c>
      <c r="F48" s="26">
        <v>0</v>
      </c>
      <c r="G48" s="26">
        <v>0</v>
      </c>
      <c r="H48" s="27">
        <f t="shared" si="16"/>
        <v>0</v>
      </c>
      <c r="I48" s="232" t="e">
        <f t="shared" si="17"/>
        <v>#DIV/0!</v>
      </c>
      <c r="J48" s="25">
        <f t="shared" si="19"/>
        <v>0</v>
      </c>
      <c r="K48" s="222" t="e">
        <f t="shared" si="10"/>
        <v>#DIV/0!</v>
      </c>
      <c r="L48" s="28">
        <f t="shared" si="11"/>
        <v>0</v>
      </c>
      <c r="M48" s="25" t="e">
        <f t="shared" si="12"/>
        <v>#DIV/0!</v>
      </c>
      <c r="N48" s="31" t="e">
        <f t="shared" si="13"/>
        <v>#DIV/0!</v>
      </c>
      <c r="O48" s="4"/>
    </row>
    <row r="49" spans="1:21" ht="30" customHeight="1" x14ac:dyDescent="0.15">
      <c r="A49" s="24">
        <f t="shared" si="18"/>
        <v>45597</v>
      </c>
      <c r="B49" s="25">
        <f t="shared" si="14"/>
        <v>0</v>
      </c>
      <c r="C49" s="118">
        <f t="shared" si="15"/>
        <v>0</v>
      </c>
      <c r="D49" s="118">
        <f t="shared" si="15"/>
        <v>0</v>
      </c>
      <c r="E49" s="26">
        <v>0</v>
      </c>
      <c r="F49" s="26">
        <v>0</v>
      </c>
      <c r="G49" s="26">
        <v>0</v>
      </c>
      <c r="H49" s="27">
        <f t="shared" si="16"/>
        <v>0</v>
      </c>
      <c r="I49" s="232" t="e">
        <f t="shared" si="17"/>
        <v>#DIV/0!</v>
      </c>
      <c r="J49" s="25">
        <f t="shared" si="19"/>
        <v>0</v>
      </c>
      <c r="K49" s="222" t="e">
        <f t="shared" si="10"/>
        <v>#DIV/0!</v>
      </c>
      <c r="L49" s="28">
        <f t="shared" si="11"/>
        <v>0</v>
      </c>
      <c r="M49" s="25" t="e">
        <f t="shared" si="12"/>
        <v>#DIV/0!</v>
      </c>
      <c r="N49" s="31" t="e">
        <f t="shared" si="13"/>
        <v>#DIV/0!</v>
      </c>
      <c r="O49" s="4"/>
    </row>
    <row r="50" spans="1:21" ht="30" customHeight="1" thickBot="1" x14ac:dyDescent="0.2">
      <c r="A50" s="161">
        <f t="shared" si="18"/>
        <v>45627</v>
      </c>
      <c r="B50" s="25">
        <f t="shared" si="14"/>
        <v>0</v>
      </c>
      <c r="C50" s="163">
        <f t="shared" si="15"/>
        <v>0</v>
      </c>
      <c r="D50" s="163">
        <f t="shared" si="15"/>
        <v>0</v>
      </c>
      <c r="E50" s="164">
        <v>0</v>
      </c>
      <c r="F50" s="164">
        <v>0</v>
      </c>
      <c r="G50" s="164">
        <v>0</v>
      </c>
      <c r="H50" s="32">
        <f t="shared" si="16"/>
        <v>0</v>
      </c>
      <c r="I50" s="233" t="e">
        <f t="shared" si="17"/>
        <v>#DIV/0!</v>
      </c>
      <c r="J50" s="162">
        <f t="shared" si="19"/>
        <v>0</v>
      </c>
      <c r="K50" s="223" t="e">
        <f t="shared" si="10"/>
        <v>#DIV/0!</v>
      </c>
      <c r="L50" s="165">
        <f t="shared" si="11"/>
        <v>0</v>
      </c>
      <c r="M50" s="162" t="e">
        <f t="shared" si="12"/>
        <v>#DIV/0!</v>
      </c>
      <c r="N50" s="166" t="e">
        <f t="shared" si="13"/>
        <v>#DIV/0!</v>
      </c>
      <c r="O50" s="4"/>
    </row>
    <row r="51" spans="1:21" ht="30" customHeight="1" thickTop="1" thickBot="1" x14ac:dyDescent="0.2">
      <c r="A51" s="167" t="s">
        <v>37</v>
      </c>
      <c r="B51" s="168">
        <f>SUM(B39:B50)</f>
        <v>0</v>
      </c>
      <c r="C51" s="168">
        <f t="shared" ref="C51:K51" si="20">SUM(C39:C50)</f>
        <v>0</v>
      </c>
      <c r="D51" s="186">
        <f t="shared" si="20"/>
        <v>0</v>
      </c>
      <c r="E51" s="168">
        <f t="shared" si="20"/>
        <v>0</v>
      </c>
      <c r="F51" s="168">
        <f t="shared" si="20"/>
        <v>0</v>
      </c>
      <c r="G51" s="168">
        <f t="shared" si="20"/>
        <v>0</v>
      </c>
      <c r="H51" s="186">
        <f t="shared" si="20"/>
        <v>0</v>
      </c>
      <c r="I51" s="186" t="e">
        <f t="shared" si="20"/>
        <v>#DIV/0!</v>
      </c>
      <c r="J51" s="186">
        <f t="shared" si="20"/>
        <v>0</v>
      </c>
      <c r="K51" s="224" t="e">
        <f t="shared" si="20"/>
        <v>#DIV/0!</v>
      </c>
      <c r="L51" s="169" t="e">
        <f>K51/H51</f>
        <v>#DIV/0!</v>
      </c>
      <c r="M51" s="186" t="e">
        <f>SUM(M39:M50)</f>
        <v>#DIV/0!</v>
      </c>
      <c r="N51" s="170" t="e">
        <f t="shared" si="13"/>
        <v>#DIV/0!</v>
      </c>
      <c r="O51" s="6"/>
      <c r="P51" s="3"/>
      <c r="Q51" s="3"/>
      <c r="R51" s="3"/>
      <c r="S51" s="3"/>
      <c r="T51" s="3"/>
      <c r="U51" s="3"/>
    </row>
    <row r="52" spans="1:21" ht="30.2" customHeight="1" thickBot="1" x14ac:dyDescent="0.2">
      <c r="A52" s="184" t="s">
        <v>45</v>
      </c>
      <c r="B52" s="184"/>
      <c r="C52" s="184"/>
      <c r="D52" s="184"/>
      <c r="E52" s="184"/>
      <c r="F52" s="184"/>
      <c r="G52" s="33"/>
      <c r="H52" s="34"/>
      <c r="I52" s="35"/>
      <c r="J52" s="35"/>
      <c r="K52" s="34"/>
      <c r="L52" s="35"/>
      <c r="M52" s="35"/>
      <c r="N52" s="36"/>
      <c r="O52" s="6"/>
      <c r="P52" s="3"/>
      <c r="Q52" s="3"/>
      <c r="R52" s="3"/>
      <c r="S52" s="3"/>
      <c r="T52" s="3"/>
      <c r="U52" s="3"/>
    </row>
    <row r="53" spans="1:21" ht="36.950000000000003" customHeight="1" thickBot="1" x14ac:dyDescent="0.2">
      <c r="A53" s="185"/>
      <c r="B53" s="185"/>
      <c r="C53" s="185"/>
      <c r="D53" s="185"/>
      <c r="E53" s="185"/>
      <c r="F53" s="185"/>
      <c r="G53" s="36"/>
      <c r="H53" s="36"/>
      <c r="I53" s="385" t="s">
        <v>46</v>
      </c>
      <c r="J53" s="386"/>
      <c r="K53" s="395" t="e">
        <f>N51</f>
        <v>#DIV/0!</v>
      </c>
      <c r="L53" s="396"/>
      <c r="M53" s="397"/>
      <c r="N53" s="36"/>
      <c r="O53" s="6"/>
      <c r="P53" s="3"/>
      <c r="Q53" s="3"/>
      <c r="R53" s="3"/>
      <c r="S53" s="3"/>
      <c r="T53" s="3"/>
      <c r="U53" s="3"/>
    </row>
    <row r="54" spans="1:21" ht="35.1" customHeight="1" thickBot="1" x14ac:dyDescent="0.2">
      <c r="F54" s="36"/>
      <c r="G54" s="36"/>
      <c r="H54" s="36"/>
      <c r="I54" s="383" t="s">
        <v>47</v>
      </c>
      <c r="J54" s="384"/>
      <c r="K54" s="387" t="e">
        <f>M51</f>
        <v>#DIV/0!</v>
      </c>
      <c r="L54" s="388"/>
      <c r="M54" s="389"/>
      <c r="N54" s="36"/>
      <c r="O54" s="6"/>
      <c r="P54" s="3"/>
      <c r="Q54" s="3"/>
      <c r="R54" s="3"/>
      <c r="S54" s="3"/>
      <c r="T54" s="3"/>
      <c r="U54" s="3"/>
    </row>
    <row r="55" spans="1:21" ht="16.5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6"/>
      <c r="P55" s="3"/>
      <c r="Q55" s="3"/>
      <c r="R55" s="3"/>
      <c r="S55" s="3"/>
      <c r="T55" s="3"/>
      <c r="U55" s="3"/>
    </row>
    <row r="56" spans="1:21" ht="16.5" x14ac:dyDescent="0.15">
      <c r="A56" s="36"/>
      <c r="B56" s="36"/>
      <c r="C56" s="36"/>
      <c r="D56" s="36"/>
      <c r="E56" s="36"/>
      <c r="F56" s="36"/>
      <c r="G56" s="37"/>
      <c r="H56" s="36"/>
      <c r="I56" s="36"/>
      <c r="J56" s="36"/>
      <c r="K56" s="36"/>
      <c r="L56" s="36"/>
      <c r="M56" s="36"/>
      <c r="N56" s="36"/>
      <c r="O56" s="6"/>
      <c r="P56" s="3"/>
      <c r="Q56" s="3"/>
      <c r="R56" s="3"/>
      <c r="S56" s="3"/>
      <c r="T56" s="3"/>
      <c r="U56" s="3"/>
    </row>
    <row r="57" spans="1:21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"/>
      <c r="P57" s="3"/>
      <c r="Q57" s="3"/>
      <c r="R57" s="3"/>
      <c r="S57" s="3"/>
      <c r="T57" s="3"/>
      <c r="U57" s="3"/>
    </row>
    <row r="58" spans="1:21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"/>
      <c r="P58" s="3"/>
      <c r="Q58" s="3"/>
      <c r="R58" s="3"/>
      <c r="S58" s="3"/>
      <c r="T58" s="3"/>
      <c r="U58" s="3"/>
    </row>
    <row r="59" spans="1:21" x14ac:dyDescent="0.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"/>
      <c r="P59" s="3"/>
      <c r="Q59" s="3"/>
      <c r="R59" s="3"/>
      <c r="S59" s="3"/>
      <c r="T59" s="3"/>
      <c r="U59" s="3"/>
    </row>
    <row r="60" spans="1:21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"/>
      <c r="P60" s="3"/>
      <c r="Q60" s="3"/>
      <c r="R60" s="3"/>
      <c r="S60" s="3"/>
      <c r="T60" s="3"/>
      <c r="U60" s="3"/>
    </row>
    <row r="61" spans="1:21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"/>
      <c r="P61" s="3"/>
      <c r="Q61" s="3"/>
      <c r="R61" s="3"/>
      <c r="S61" s="3"/>
      <c r="T61" s="3"/>
      <c r="U61" s="3"/>
    </row>
    <row r="62" spans="1:21" x14ac:dyDescent="0.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"/>
      <c r="P62" s="3"/>
      <c r="Q62" s="3"/>
      <c r="R62" s="3"/>
      <c r="S62" s="3"/>
      <c r="T62" s="3"/>
      <c r="U62" s="3"/>
    </row>
    <row r="63" spans="1:21" x14ac:dyDescent="0.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"/>
      <c r="P63" s="3"/>
      <c r="Q63" s="3"/>
      <c r="R63" s="3"/>
      <c r="S63" s="3"/>
      <c r="T63" s="3"/>
      <c r="U63" s="3"/>
    </row>
    <row r="64" spans="1:21" x14ac:dyDescent="0.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"/>
      <c r="P64" s="3"/>
      <c r="Q64" s="3"/>
      <c r="R64" s="3"/>
      <c r="S64" s="3"/>
      <c r="T64" s="3"/>
      <c r="U64" s="3"/>
    </row>
    <row r="65" spans="1:21" x14ac:dyDescent="0.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"/>
      <c r="P65" s="3"/>
      <c r="Q65" s="3"/>
      <c r="R65" s="3"/>
      <c r="S65" s="3"/>
      <c r="T65" s="3"/>
      <c r="U65" s="3"/>
    </row>
    <row r="66" spans="1:21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"/>
      <c r="P66" s="3"/>
      <c r="Q66" s="3"/>
      <c r="R66" s="3"/>
      <c r="S66" s="3"/>
      <c r="T66" s="3"/>
      <c r="U66" s="3"/>
    </row>
    <row r="67" spans="1:21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"/>
      <c r="P67" s="3"/>
      <c r="Q67" s="3"/>
      <c r="R67" s="3"/>
      <c r="S67" s="3"/>
      <c r="T67" s="3"/>
      <c r="U67" s="3"/>
    </row>
    <row r="68" spans="1:21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"/>
      <c r="P68" s="3"/>
      <c r="Q68" s="3"/>
      <c r="R68" s="3"/>
      <c r="S68" s="3"/>
      <c r="T68" s="3"/>
      <c r="U68" s="3"/>
    </row>
    <row r="69" spans="1:21" x14ac:dyDescent="0.1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"/>
      <c r="P69" s="3"/>
      <c r="Q69" s="3"/>
      <c r="R69" s="3"/>
      <c r="S69" s="3"/>
      <c r="T69" s="3"/>
      <c r="U69" s="3"/>
    </row>
    <row r="70" spans="1:21" x14ac:dyDescent="0.1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"/>
      <c r="P70" s="3"/>
      <c r="Q70" s="3"/>
      <c r="R70" s="3"/>
      <c r="S70" s="3"/>
      <c r="T70" s="3"/>
      <c r="U70" s="3"/>
    </row>
    <row r="71" spans="1:21" x14ac:dyDescent="0.1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"/>
      <c r="P71" s="3"/>
      <c r="Q71" s="3"/>
      <c r="R71" s="3"/>
      <c r="S71" s="3"/>
      <c r="T71" s="3"/>
      <c r="U71" s="3"/>
    </row>
    <row r="72" spans="1:21" x14ac:dyDescent="0.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"/>
      <c r="P72" s="3"/>
      <c r="Q72" s="3"/>
      <c r="R72" s="3"/>
      <c r="S72" s="3"/>
      <c r="T72" s="3"/>
      <c r="U72" s="3"/>
    </row>
    <row r="73" spans="1:21" x14ac:dyDescent="0.1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"/>
      <c r="P73" s="3"/>
      <c r="Q73" s="3"/>
      <c r="R73" s="3"/>
      <c r="S73" s="3"/>
      <c r="T73" s="3"/>
      <c r="U73" s="3"/>
    </row>
    <row r="74" spans="1:21" x14ac:dyDescent="0.1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"/>
      <c r="P74" s="3"/>
      <c r="Q74" s="3"/>
      <c r="R74" s="3"/>
      <c r="S74" s="3"/>
      <c r="T74" s="3"/>
      <c r="U74" s="3"/>
    </row>
    <row r="75" spans="1:21" x14ac:dyDescent="0.1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"/>
      <c r="P75" s="3"/>
      <c r="Q75" s="3"/>
      <c r="R75" s="3"/>
      <c r="S75" s="3"/>
      <c r="T75" s="3"/>
      <c r="U75" s="3"/>
    </row>
    <row r="76" spans="1:21" x14ac:dyDescent="0.1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"/>
      <c r="P76" s="3"/>
      <c r="Q76" s="3"/>
      <c r="R76" s="3"/>
      <c r="S76" s="3"/>
      <c r="T76" s="3"/>
      <c r="U76" s="3"/>
    </row>
    <row r="77" spans="1:21" x14ac:dyDescent="0.1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"/>
      <c r="P77" s="3"/>
      <c r="Q77" s="3"/>
      <c r="R77" s="3"/>
      <c r="S77" s="3"/>
      <c r="T77" s="3"/>
      <c r="U77" s="3"/>
    </row>
    <row r="78" spans="1:21" x14ac:dyDescent="0.1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"/>
      <c r="P78" s="3"/>
      <c r="Q78" s="3"/>
      <c r="R78" s="3"/>
      <c r="S78" s="3"/>
      <c r="T78" s="3"/>
      <c r="U78" s="3"/>
    </row>
    <row r="79" spans="1:21" x14ac:dyDescent="0.1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"/>
      <c r="P79" s="3"/>
      <c r="Q79" s="3"/>
      <c r="R79" s="3"/>
      <c r="S79" s="3"/>
      <c r="T79" s="3"/>
      <c r="U79" s="3"/>
    </row>
    <row r="80" spans="1:21" x14ac:dyDescent="0.1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"/>
      <c r="P80" s="3"/>
      <c r="Q80" s="3"/>
      <c r="R80" s="3"/>
      <c r="S80" s="3"/>
      <c r="T80" s="3"/>
      <c r="U80" s="3"/>
    </row>
    <row r="81" spans="1:21" x14ac:dyDescent="0.1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"/>
      <c r="P81" s="3"/>
      <c r="Q81" s="3"/>
      <c r="R81" s="3"/>
      <c r="S81" s="3"/>
      <c r="T81" s="3"/>
      <c r="U81" s="3"/>
    </row>
    <row r="82" spans="1:21" x14ac:dyDescent="0.1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"/>
      <c r="P82" s="3"/>
      <c r="Q82" s="3"/>
      <c r="R82" s="3"/>
      <c r="S82" s="3"/>
      <c r="T82" s="3"/>
      <c r="U82" s="3"/>
    </row>
    <row r="83" spans="1:21" x14ac:dyDescent="0.1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"/>
      <c r="P83" s="3"/>
      <c r="Q83" s="3"/>
      <c r="R83" s="3"/>
      <c r="S83" s="3"/>
      <c r="T83" s="3"/>
      <c r="U83" s="3"/>
    </row>
    <row r="84" spans="1:21" x14ac:dyDescent="0.1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"/>
      <c r="P84" s="3"/>
      <c r="Q84" s="3"/>
      <c r="R84" s="3"/>
      <c r="S84" s="3"/>
      <c r="T84" s="3"/>
      <c r="U84" s="3"/>
    </row>
    <row r="85" spans="1:21" x14ac:dyDescent="0.1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"/>
      <c r="P85" s="3"/>
      <c r="Q85" s="3"/>
      <c r="R85" s="3"/>
      <c r="S85" s="3"/>
      <c r="T85" s="3"/>
      <c r="U85" s="3"/>
    </row>
    <row r="86" spans="1:21" x14ac:dyDescent="0.1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"/>
      <c r="P86" s="3"/>
      <c r="Q86" s="3"/>
      <c r="R86" s="3"/>
      <c r="S86" s="3"/>
      <c r="T86" s="3"/>
      <c r="U86" s="3"/>
    </row>
    <row r="87" spans="1:21" x14ac:dyDescent="0.1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"/>
      <c r="P87" s="3"/>
      <c r="Q87" s="3"/>
      <c r="R87" s="3"/>
      <c r="S87" s="3"/>
      <c r="T87" s="3"/>
      <c r="U87" s="3"/>
    </row>
    <row r="88" spans="1:21" x14ac:dyDescent="0.1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"/>
      <c r="P88" s="3"/>
      <c r="Q88" s="3"/>
      <c r="R88" s="3"/>
      <c r="S88" s="3"/>
      <c r="T88" s="3"/>
      <c r="U88" s="3"/>
    </row>
    <row r="89" spans="1:21" x14ac:dyDescent="0.1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"/>
      <c r="P89" s="3"/>
      <c r="Q89" s="3"/>
      <c r="R89" s="3"/>
      <c r="S89" s="3"/>
      <c r="T89" s="3"/>
      <c r="U89" s="3"/>
    </row>
    <row r="90" spans="1:21" x14ac:dyDescent="0.1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"/>
      <c r="P90" s="3"/>
      <c r="Q90" s="3"/>
      <c r="R90" s="3"/>
      <c r="S90" s="3"/>
      <c r="T90" s="3"/>
      <c r="U90" s="3"/>
    </row>
    <row r="91" spans="1:21" x14ac:dyDescent="0.1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"/>
      <c r="P91" s="3"/>
      <c r="Q91" s="3"/>
      <c r="R91" s="3"/>
      <c r="S91" s="3"/>
      <c r="T91" s="3"/>
      <c r="U91" s="3"/>
    </row>
  </sheetData>
  <sheetProtection selectLockedCells="1"/>
  <mergeCells count="63">
    <mergeCell ref="A37:A38"/>
    <mergeCell ref="H8:I8"/>
    <mergeCell ref="A13:A15"/>
    <mergeCell ref="B37:B38"/>
    <mergeCell ref="B13:B14"/>
    <mergeCell ref="A34:A36"/>
    <mergeCell ref="C34:G34"/>
    <mergeCell ref="B34:B35"/>
    <mergeCell ref="A32:D32"/>
    <mergeCell ref="A8:B8"/>
    <mergeCell ref="C8:F8"/>
    <mergeCell ref="A9:B9"/>
    <mergeCell ref="C9:F9"/>
    <mergeCell ref="C13:G13"/>
    <mergeCell ref="G16:G17"/>
    <mergeCell ref="K13:L13"/>
    <mergeCell ref="K14:L14"/>
    <mergeCell ref="H16:H17"/>
    <mergeCell ref="I16:I17"/>
    <mergeCell ref="A11:E11"/>
    <mergeCell ref="F16:F17"/>
    <mergeCell ref="A16:A17"/>
    <mergeCell ref="B16:B17"/>
    <mergeCell ref="C16:C17"/>
    <mergeCell ref="D16:D17"/>
    <mergeCell ref="E16:E17"/>
    <mergeCell ref="A1:G3"/>
    <mergeCell ref="A6:B6"/>
    <mergeCell ref="C6:E6"/>
    <mergeCell ref="A7:B7"/>
    <mergeCell ref="C7:F7"/>
    <mergeCell ref="F4:G4"/>
    <mergeCell ref="A4:D4"/>
    <mergeCell ref="I54:J54"/>
    <mergeCell ref="I53:J53"/>
    <mergeCell ref="K54:M54"/>
    <mergeCell ref="C37:C38"/>
    <mergeCell ref="D37:D38"/>
    <mergeCell ref="E37:E38"/>
    <mergeCell ref="F37:F38"/>
    <mergeCell ref="G37:G38"/>
    <mergeCell ref="H37:H38"/>
    <mergeCell ref="I37:I38"/>
    <mergeCell ref="J37:J38"/>
    <mergeCell ref="K53:M53"/>
    <mergeCell ref="K37:K38"/>
    <mergeCell ref="L37:L38"/>
    <mergeCell ref="L1:N2"/>
    <mergeCell ref="J3:N3"/>
    <mergeCell ref="N37:N38"/>
    <mergeCell ref="M16:M17"/>
    <mergeCell ref="M37:M38"/>
    <mergeCell ref="M9:M10"/>
    <mergeCell ref="N9:N10"/>
    <mergeCell ref="J1:K2"/>
    <mergeCell ref="H6:J6"/>
    <mergeCell ref="H7:I7"/>
    <mergeCell ref="M13:N13"/>
    <mergeCell ref="M14:N14"/>
    <mergeCell ref="K16:K17"/>
    <mergeCell ref="I4:K4"/>
    <mergeCell ref="L16:L17"/>
    <mergeCell ref="J16:J17"/>
  </mergeCells>
  <phoneticPr fontId="2"/>
  <dataValidations count="1">
    <dataValidation type="list" allowBlank="1" showInputMessage="1" showErrorMessage="1" sqref="H9" xr:uid="{00000000-0002-0000-0000-000000000000}">
      <formula1>"○, ,"</formula1>
    </dataValidation>
  </dataValidations>
  <pageMargins left="0.9055118110236221" right="0.31496062992125984" top="0.74803149606299213" bottom="0.74803149606299213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AP55"/>
  <sheetViews>
    <sheetView topLeftCell="A30" workbookViewId="0">
      <selection activeCell="D52" sqref="D52"/>
    </sheetView>
  </sheetViews>
  <sheetFormatPr defaultRowHeight="15.75" x14ac:dyDescent="0.15"/>
  <cols>
    <col min="1" max="14" width="10.625" style="40" customWidth="1"/>
    <col min="15" max="15" width="11.375" style="40" customWidth="1"/>
    <col min="16" max="32" width="10.625" style="40" customWidth="1"/>
    <col min="34" max="34" width="9.5" bestFit="1" customWidth="1"/>
    <col min="35" max="35" width="9" style="40"/>
  </cols>
  <sheetData>
    <row r="1" spans="1:42" ht="20.45" customHeight="1" x14ac:dyDescent="0.15">
      <c r="A1" s="38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58" t="s">
        <v>49</v>
      </c>
      <c r="P1" s="458"/>
      <c r="Q1" s="45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42" ht="22.5" customHeight="1" thickBot="1" x14ac:dyDescent="0.2">
      <c r="A2" s="39"/>
      <c r="B2" s="39"/>
      <c r="C2" s="39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1:42" ht="20.100000000000001" customHeight="1" x14ac:dyDescent="0.15">
      <c r="A3" s="437" t="s">
        <v>50</v>
      </c>
      <c r="B3" s="493" t="s">
        <v>51</v>
      </c>
      <c r="C3" s="494"/>
      <c r="D3" s="494"/>
      <c r="E3" s="495"/>
      <c r="F3" s="451" t="s">
        <v>25</v>
      </c>
      <c r="G3" s="452"/>
      <c r="H3" s="452"/>
      <c r="I3" s="452"/>
      <c r="J3" s="452"/>
      <c r="K3" s="452"/>
      <c r="L3" s="453"/>
      <c r="M3" s="442" t="s">
        <v>26</v>
      </c>
      <c r="N3" s="443"/>
      <c r="O3" s="443"/>
      <c r="P3" s="443"/>
      <c r="Q3" s="443"/>
      <c r="R3" s="443"/>
      <c r="S3" s="459"/>
      <c r="T3" s="442"/>
      <c r="U3" s="443"/>
      <c r="V3" s="443"/>
      <c r="W3" s="443"/>
      <c r="X3" s="443"/>
      <c r="Y3" s="443"/>
      <c r="Z3" s="459"/>
      <c r="AA3" s="442"/>
      <c r="AB3" s="443"/>
      <c r="AC3" s="443"/>
      <c r="AD3" s="443"/>
      <c r="AE3" s="443"/>
      <c r="AF3" s="443"/>
      <c r="AG3" s="459"/>
      <c r="AH3" s="442"/>
      <c r="AI3" s="443"/>
      <c r="AJ3" s="443"/>
      <c r="AK3" s="443"/>
      <c r="AL3" s="443"/>
      <c r="AM3" s="443"/>
      <c r="AN3" s="459"/>
      <c r="AP3" s="40"/>
    </row>
    <row r="4" spans="1:42" ht="20.100000000000001" customHeight="1" x14ac:dyDescent="0.15">
      <c r="A4" s="438"/>
      <c r="B4" s="198" t="s">
        <v>52</v>
      </c>
      <c r="C4" s="199" t="s">
        <v>53</v>
      </c>
      <c r="D4" s="491" t="s">
        <v>54</v>
      </c>
      <c r="E4" s="489" t="s">
        <v>55</v>
      </c>
      <c r="F4" s="454" t="s">
        <v>56</v>
      </c>
      <c r="G4" s="115" t="s">
        <v>57</v>
      </c>
      <c r="H4" s="456" t="s">
        <v>58</v>
      </c>
      <c r="I4" s="456"/>
      <c r="J4" s="456" t="s">
        <v>59</v>
      </c>
      <c r="K4" s="456"/>
      <c r="L4" s="479" t="s">
        <v>55</v>
      </c>
      <c r="M4" s="481" t="s">
        <v>56</v>
      </c>
      <c r="N4" s="115" t="s">
        <v>57</v>
      </c>
      <c r="O4" s="456" t="s">
        <v>58</v>
      </c>
      <c r="P4" s="456"/>
      <c r="Q4" s="456" t="s">
        <v>59</v>
      </c>
      <c r="R4" s="456"/>
      <c r="S4" s="479" t="s">
        <v>55</v>
      </c>
      <c r="T4" s="481" t="s">
        <v>56</v>
      </c>
      <c r="U4" s="115" t="s">
        <v>57</v>
      </c>
      <c r="V4" s="456" t="s">
        <v>58</v>
      </c>
      <c r="W4" s="456"/>
      <c r="X4" s="456" t="s">
        <v>59</v>
      </c>
      <c r="Y4" s="456"/>
      <c r="Z4" s="479" t="s">
        <v>55</v>
      </c>
      <c r="AA4" s="481" t="s">
        <v>56</v>
      </c>
      <c r="AB4" s="115" t="s">
        <v>57</v>
      </c>
      <c r="AC4" s="456" t="s">
        <v>58</v>
      </c>
      <c r="AD4" s="456"/>
      <c r="AE4" s="456" t="s">
        <v>59</v>
      </c>
      <c r="AF4" s="456"/>
      <c r="AG4" s="479" t="s">
        <v>55</v>
      </c>
      <c r="AH4" s="481" t="s">
        <v>56</v>
      </c>
      <c r="AI4" s="115" t="s">
        <v>57</v>
      </c>
      <c r="AJ4" s="456" t="s">
        <v>58</v>
      </c>
      <c r="AK4" s="456"/>
      <c r="AL4" s="456" t="s">
        <v>59</v>
      </c>
      <c r="AM4" s="456"/>
      <c r="AN4" s="479" t="s">
        <v>55</v>
      </c>
      <c r="AP4" s="40"/>
    </row>
    <row r="5" spans="1:42" ht="20.100000000000001" customHeight="1" thickBot="1" x14ac:dyDescent="0.2">
      <c r="A5" s="439"/>
      <c r="B5" s="212" t="e">
        <f>'提案書作成（夏季他季）'!B36</f>
        <v>#DIV/0!</v>
      </c>
      <c r="C5" s="204">
        <v>553.28</v>
      </c>
      <c r="D5" s="492"/>
      <c r="E5" s="490"/>
      <c r="F5" s="455"/>
      <c r="G5" s="203" t="e">
        <f>'提案書作成（夏季他季）'!C36</f>
        <v>#DIV/0!</v>
      </c>
      <c r="H5" s="127" t="s">
        <v>60</v>
      </c>
      <c r="I5" s="127" t="s">
        <v>61</v>
      </c>
      <c r="J5" s="127" t="s">
        <v>62</v>
      </c>
      <c r="K5" s="127" t="s">
        <v>63</v>
      </c>
      <c r="L5" s="480"/>
      <c r="M5" s="482"/>
      <c r="N5" s="201" t="e">
        <f>'提案書作成（夏季他季）'!D36</f>
        <v>#DIV/0!</v>
      </c>
      <c r="O5" s="127" t="s">
        <v>60</v>
      </c>
      <c r="P5" s="127" t="s">
        <v>61</v>
      </c>
      <c r="Q5" s="127" t="s">
        <v>62</v>
      </c>
      <c r="R5" s="127" t="s">
        <v>63</v>
      </c>
      <c r="S5" s="480"/>
      <c r="T5" s="482"/>
      <c r="U5" s="127">
        <f>'提案書作成（夏季他季）'!K36</f>
        <v>0</v>
      </c>
      <c r="V5" s="127" t="s">
        <v>60</v>
      </c>
      <c r="W5" s="127" t="s">
        <v>61</v>
      </c>
      <c r="X5" s="127" t="s">
        <v>64</v>
      </c>
      <c r="Y5" s="127" t="s">
        <v>65</v>
      </c>
      <c r="Z5" s="480"/>
      <c r="AA5" s="482"/>
      <c r="AB5" s="127">
        <f>'提案書作成（夏季他季）'!R36</f>
        <v>0</v>
      </c>
      <c r="AC5" s="127" t="s">
        <v>60</v>
      </c>
      <c r="AD5" s="127" t="s">
        <v>61</v>
      </c>
      <c r="AE5" s="127" t="s">
        <v>64</v>
      </c>
      <c r="AF5" s="127" t="s">
        <v>65</v>
      </c>
      <c r="AG5" s="480"/>
      <c r="AH5" s="482"/>
      <c r="AI5" s="127">
        <f>'提案書作成（夏季他季）'!Y36</f>
        <v>0</v>
      </c>
      <c r="AJ5" s="127" t="s">
        <v>60</v>
      </c>
      <c r="AK5" s="127" t="s">
        <v>61</v>
      </c>
      <c r="AL5" s="127" t="s">
        <v>64</v>
      </c>
      <c r="AM5" s="127" t="s">
        <v>65</v>
      </c>
      <c r="AN5" s="480"/>
      <c r="AP5" s="40"/>
    </row>
    <row r="6" spans="1:42" ht="20.100000000000001" customHeight="1" thickTop="1" x14ac:dyDescent="0.25">
      <c r="A6" s="128">
        <f>'提案書作成（夏季他季）'!A18</f>
        <v>45292</v>
      </c>
      <c r="B6" s="150" t="e">
        <f>'提案書作成（夏季他季）'!I39</f>
        <v>#DIV/0!</v>
      </c>
      <c r="C6" s="196">
        <f>'提案書作成（夏季他季）'!$H$7*$C$5*85%</f>
        <v>0</v>
      </c>
      <c r="D6" s="121">
        <f>'提案書作成（夏季他季）'!$J$34</f>
        <v>0</v>
      </c>
      <c r="E6" s="208" t="e">
        <f>IF('提案書作成（夏季他季）'!$I$34="",B6-C6,B6+D6-C6)</f>
        <v>#DIV/0!</v>
      </c>
      <c r="F6" s="122">
        <f>'提案書作成（夏季他季）'!C39</f>
        <v>0</v>
      </c>
      <c r="G6" s="123" t="e">
        <f>IF(F6="",0,F6*$G$5)</f>
        <v>#DIV/0!</v>
      </c>
      <c r="H6" s="124">
        <f t="shared" ref="H6:H17" si="0">VLOOKUP(AP6,$B$23:$C$34,2,FALSE)</f>
        <v>14.92</v>
      </c>
      <c r="I6" s="123" t="e">
        <f>IF(G6=0,0,H6*F6)</f>
        <v>#DIV/0!</v>
      </c>
      <c r="J6" s="124">
        <v>2.61</v>
      </c>
      <c r="K6" s="123">
        <f>IF(F6="",0,F6*J6)</f>
        <v>0</v>
      </c>
      <c r="L6" s="125" t="e">
        <f>G6-(I6+K6)</f>
        <v>#DIV/0!</v>
      </c>
      <c r="M6" s="126">
        <f>'提案書作成（夏季他季）'!D39</f>
        <v>0</v>
      </c>
      <c r="N6" s="123" t="e">
        <f>IF(M6="",0,M6*$N$5)</f>
        <v>#DIV/0!</v>
      </c>
      <c r="O6" s="124">
        <f t="shared" ref="O6:O17" si="1">VLOOKUP(AP6,$B$23:$C$34,2,FALSE)</f>
        <v>14.92</v>
      </c>
      <c r="P6" s="123" t="e">
        <f>IF(N6=0,0,O6*M6)</f>
        <v>#DIV/0!</v>
      </c>
      <c r="Q6" s="124">
        <v>2.61</v>
      </c>
      <c r="R6" s="123">
        <f>IF(M6="",0,M6*Q6)</f>
        <v>0</v>
      </c>
      <c r="S6" s="125" t="e">
        <f>N6-(P6+R6)</f>
        <v>#DIV/0!</v>
      </c>
      <c r="T6" s="126">
        <f>'提案書作成（夏季他季）'!E39</f>
        <v>0</v>
      </c>
      <c r="U6" s="123">
        <f t="shared" ref="U6:U17" si="2">T6*$U$5</f>
        <v>0</v>
      </c>
      <c r="V6" s="124">
        <f>VLOOKUP(AP6,$B$23:$C$34,2,FALSE)</f>
        <v>14.92</v>
      </c>
      <c r="W6" s="123">
        <f>V6*T6</f>
        <v>0</v>
      </c>
      <c r="X6" s="124" t="e">
        <f>VLOOKUP(AP6,$E$23:$F$34,2,FALSE)</f>
        <v>#N/A</v>
      </c>
      <c r="Y6" s="123" t="e">
        <f>X6*T6</f>
        <v>#N/A</v>
      </c>
      <c r="Z6" s="125" t="e">
        <f>U6-(W6+Y6)</f>
        <v>#N/A</v>
      </c>
      <c r="AA6" s="126">
        <f>'提案書作成（夏季他季）'!F39</f>
        <v>0</v>
      </c>
      <c r="AB6" s="123">
        <f t="shared" ref="AB6:AB17" si="3">AA6*$AB$5</f>
        <v>0</v>
      </c>
      <c r="AC6" s="124">
        <f>VLOOKUP(AP6,$B$23:$C$34,2,FALSE)</f>
        <v>14.92</v>
      </c>
      <c r="AD6" s="123">
        <f>AC6*AA6</f>
        <v>0</v>
      </c>
      <c r="AE6" s="124" t="e">
        <f>VLOOKUP(AP6,$E$23:$F$34,2,FALSE)</f>
        <v>#N/A</v>
      </c>
      <c r="AF6" s="123" t="e">
        <f>AE6*AA6</f>
        <v>#N/A</v>
      </c>
      <c r="AG6" s="125" t="e">
        <f>AB6-(AD6+AF6)</f>
        <v>#N/A</v>
      </c>
      <c r="AH6" s="126">
        <f>'提案書作成（夏季他季）'!G39</f>
        <v>0</v>
      </c>
      <c r="AI6" s="123">
        <f t="shared" ref="AI6:AI17" si="4">AH6*$AI$5</f>
        <v>0</v>
      </c>
      <c r="AJ6" s="124">
        <f>VLOOKUP(AP6,$B$23:$C$34,2,FALSE)</f>
        <v>14.92</v>
      </c>
      <c r="AK6" s="123">
        <f>AJ6*AH6</f>
        <v>0</v>
      </c>
      <c r="AL6" s="124" t="e">
        <f>VLOOKUP(AP6,$E$23:$F$34,2,FALSE)</f>
        <v>#N/A</v>
      </c>
      <c r="AM6" s="123" t="e">
        <f>AL6*AH6</f>
        <v>#N/A</v>
      </c>
      <c r="AN6" s="125" t="e">
        <f>AI6-(AK6+AM6)</f>
        <v>#N/A</v>
      </c>
      <c r="AO6" s="7">
        <f>'提案書作成（夏季他季）'!A18</f>
        <v>45292</v>
      </c>
      <c r="AP6" s="73">
        <f t="shared" ref="AP6:AP17" si="5">MONTH(AO6)</f>
        <v>1</v>
      </c>
    </row>
    <row r="7" spans="1:42" ht="20.100000000000001" customHeight="1" x14ac:dyDescent="0.25">
      <c r="A7" s="97">
        <f>DATE(YEAR(A6),MONTH(A6)+COLUMN(A6),1)</f>
        <v>45323</v>
      </c>
      <c r="B7" s="151" t="e">
        <f>'提案書作成（夏季他季）'!I40</f>
        <v>#DIV/0!</v>
      </c>
      <c r="C7" s="196">
        <f>'提案書作成（夏季他季）'!$H$7*$C$5*85%</f>
        <v>0</v>
      </c>
      <c r="D7" s="121">
        <f>'提案書作成（夏季他季）'!$J$34</f>
        <v>0</v>
      </c>
      <c r="E7" s="208" t="e">
        <f>IF('提案書作成（夏季他季）'!$I$34="",B7-C7,B7+D7-C7)</f>
        <v>#DIV/0!</v>
      </c>
      <c r="F7" s="122">
        <f>'提案書作成（夏季他季）'!C40</f>
        <v>0</v>
      </c>
      <c r="G7" s="123" t="e">
        <f t="shared" ref="G7:G17" si="6">IF(F7="",0,F7*$G$5)</f>
        <v>#DIV/0!</v>
      </c>
      <c r="H7" s="99">
        <f t="shared" si="0"/>
        <v>15.31</v>
      </c>
      <c r="I7" s="123" t="e">
        <f t="shared" ref="I7:I17" si="7">IF(G7=0,0,H7*F7)</f>
        <v>#DIV/0!</v>
      </c>
      <c r="J7" s="124">
        <v>2.61</v>
      </c>
      <c r="K7" s="123">
        <f t="shared" ref="K7:K17" si="8">IF(F7="",0,F7*J7)</f>
        <v>0</v>
      </c>
      <c r="L7" s="125" t="e">
        <f t="shared" ref="L7:L17" si="9">G7-(I7+K7)</f>
        <v>#DIV/0!</v>
      </c>
      <c r="M7" s="126">
        <f>'提案書作成（夏季他季）'!D40</f>
        <v>0</v>
      </c>
      <c r="N7" s="123" t="e">
        <f t="shared" ref="N7:N17" si="10">IF(M7="",0,M7*$N$5)</f>
        <v>#DIV/0!</v>
      </c>
      <c r="O7" s="124">
        <f t="shared" si="1"/>
        <v>15.31</v>
      </c>
      <c r="P7" s="123" t="e">
        <f t="shared" ref="P7:P17" si="11">IF(N7=0,0,O7*M7)</f>
        <v>#DIV/0!</v>
      </c>
      <c r="Q7" s="124">
        <v>2.61</v>
      </c>
      <c r="R7" s="123">
        <f t="shared" ref="R7:R17" si="12">IF(M7="",0,M7*Q7)</f>
        <v>0</v>
      </c>
      <c r="S7" s="100" t="e">
        <f t="shared" ref="S7:S17" si="13">N7-(P7+R7)</f>
        <v>#DIV/0!</v>
      </c>
      <c r="T7" s="180">
        <f>'提案書作成（夏季他季）'!E40</f>
        <v>0</v>
      </c>
      <c r="U7" s="123">
        <f t="shared" si="2"/>
        <v>0</v>
      </c>
      <c r="V7" s="99">
        <f t="shared" ref="V7:V17" si="14">VLOOKUP(AP7,$B$23:$C$34,2,FALSE)</f>
        <v>15.31</v>
      </c>
      <c r="W7" s="98">
        <f t="shared" ref="W7:W17" si="15">V7*T7</f>
        <v>0</v>
      </c>
      <c r="X7" s="99" t="e">
        <f t="shared" ref="X7:X17" si="16">VLOOKUP(AP7,$E$23:$F$34,2,FALSE)</f>
        <v>#N/A</v>
      </c>
      <c r="Y7" s="98" t="e">
        <f t="shared" ref="Y7:Y17" si="17">X7*T7</f>
        <v>#N/A</v>
      </c>
      <c r="Z7" s="100" t="e">
        <f t="shared" ref="Z7:Z17" si="18">U7-(W7+Y7)</f>
        <v>#N/A</v>
      </c>
      <c r="AA7" s="181">
        <f>'提案書作成（夏季他季）'!F40</f>
        <v>0</v>
      </c>
      <c r="AB7" s="123">
        <f t="shared" si="3"/>
        <v>0</v>
      </c>
      <c r="AC7" s="99">
        <f t="shared" ref="AC7:AC17" si="19">VLOOKUP(AP7,$B$23:$C$34,2,FALSE)</f>
        <v>15.31</v>
      </c>
      <c r="AD7" s="98">
        <f t="shared" ref="AD7:AD17" si="20">AC7*AA7</f>
        <v>0</v>
      </c>
      <c r="AE7" s="99" t="e">
        <f t="shared" ref="AE7:AE17" si="21">VLOOKUP(AP7,$E$23:$F$34,2,FALSE)</f>
        <v>#N/A</v>
      </c>
      <c r="AF7" s="98" t="e">
        <f t="shared" ref="AF7:AF17" si="22">AE7*AA7</f>
        <v>#N/A</v>
      </c>
      <c r="AG7" s="100" t="e">
        <f t="shared" ref="AG7:AG17" si="23">AB7-(AD7+AF7)</f>
        <v>#N/A</v>
      </c>
      <c r="AH7" s="181">
        <f>'提案書作成（夏季他季）'!G40</f>
        <v>0</v>
      </c>
      <c r="AI7" s="123">
        <f t="shared" si="4"/>
        <v>0</v>
      </c>
      <c r="AJ7" s="99">
        <f t="shared" ref="AJ7:AJ17" si="24">VLOOKUP(AP7,$B$23:$C$34,2,FALSE)</f>
        <v>15.31</v>
      </c>
      <c r="AK7" s="98">
        <f t="shared" ref="AK7:AK17" si="25">AJ7*AH7</f>
        <v>0</v>
      </c>
      <c r="AL7" s="99" t="e">
        <f t="shared" ref="AL7:AL17" si="26">VLOOKUP(AP7,$E$23:$F$34,2,FALSE)</f>
        <v>#N/A</v>
      </c>
      <c r="AM7" s="98" t="e">
        <f t="shared" ref="AM7:AM17" si="27">AL7*AH7</f>
        <v>#N/A</v>
      </c>
      <c r="AN7" s="100" t="e">
        <f t="shared" ref="AN7:AN17" si="28">AI7-(AK7+AM7)</f>
        <v>#N/A</v>
      </c>
      <c r="AO7" s="7">
        <f>'提案書作成（夏季他季）'!A19</f>
        <v>45323</v>
      </c>
      <c r="AP7" s="73">
        <f t="shared" si="5"/>
        <v>2</v>
      </c>
    </row>
    <row r="8" spans="1:42" ht="20.100000000000001" customHeight="1" x14ac:dyDescent="0.25">
      <c r="A8" s="97">
        <f t="shared" ref="A8:A17" si="29">DATE(YEAR(A7),MONTH(A7)+COLUMN(A7),1)</f>
        <v>45352</v>
      </c>
      <c r="B8" s="151" t="e">
        <f>'提案書作成（夏季他季）'!I41</f>
        <v>#DIV/0!</v>
      </c>
      <c r="C8" s="196">
        <f>'提案書作成（夏季他季）'!$H$7*$C$5*85%</f>
        <v>0</v>
      </c>
      <c r="D8" s="121">
        <f>'提案書作成（夏季他季）'!$J$34</f>
        <v>0</v>
      </c>
      <c r="E8" s="208" t="e">
        <f>IF('提案書作成（夏季他季）'!$I$34="",B8-C8,B8+D8-C8)</f>
        <v>#DIV/0!</v>
      </c>
      <c r="F8" s="122">
        <f>'提案書作成（夏季他季）'!C41</f>
        <v>0</v>
      </c>
      <c r="G8" s="123" t="e">
        <f t="shared" si="6"/>
        <v>#DIV/0!</v>
      </c>
      <c r="H8" s="99">
        <f t="shared" si="0"/>
        <v>15.31</v>
      </c>
      <c r="I8" s="123" t="e">
        <f t="shared" si="7"/>
        <v>#DIV/0!</v>
      </c>
      <c r="J8" s="124">
        <v>2.61</v>
      </c>
      <c r="K8" s="123">
        <f t="shared" si="8"/>
        <v>0</v>
      </c>
      <c r="L8" s="125" t="e">
        <f>G8-(I8+K8)</f>
        <v>#DIV/0!</v>
      </c>
      <c r="M8" s="126">
        <f>'提案書作成（夏季他季）'!D41</f>
        <v>0</v>
      </c>
      <c r="N8" s="123" t="e">
        <f t="shared" si="10"/>
        <v>#DIV/0!</v>
      </c>
      <c r="O8" s="124">
        <f t="shared" si="1"/>
        <v>15.31</v>
      </c>
      <c r="P8" s="123" t="e">
        <f t="shared" si="11"/>
        <v>#DIV/0!</v>
      </c>
      <c r="Q8" s="124">
        <v>2.61</v>
      </c>
      <c r="R8" s="123">
        <f t="shared" si="12"/>
        <v>0</v>
      </c>
      <c r="S8" s="100" t="e">
        <f t="shared" si="13"/>
        <v>#DIV/0!</v>
      </c>
      <c r="T8" s="180">
        <f>'提案書作成（夏季他季）'!E41</f>
        <v>0</v>
      </c>
      <c r="U8" s="123">
        <f t="shared" si="2"/>
        <v>0</v>
      </c>
      <c r="V8" s="99">
        <f t="shared" si="14"/>
        <v>15.31</v>
      </c>
      <c r="W8" s="98">
        <f t="shared" si="15"/>
        <v>0</v>
      </c>
      <c r="X8" s="99" t="e">
        <f t="shared" si="16"/>
        <v>#N/A</v>
      </c>
      <c r="Y8" s="98" t="e">
        <f t="shared" si="17"/>
        <v>#N/A</v>
      </c>
      <c r="Z8" s="100" t="e">
        <f t="shared" si="18"/>
        <v>#N/A</v>
      </c>
      <c r="AA8" s="181">
        <f>'提案書作成（夏季他季）'!F41</f>
        <v>0</v>
      </c>
      <c r="AB8" s="123">
        <f t="shared" si="3"/>
        <v>0</v>
      </c>
      <c r="AC8" s="99">
        <f t="shared" si="19"/>
        <v>15.31</v>
      </c>
      <c r="AD8" s="98">
        <f t="shared" si="20"/>
        <v>0</v>
      </c>
      <c r="AE8" s="99" t="e">
        <f t="shared" si="21"/>
        <v>#N/A</v>
      </c>
      <c r="AF8" s="98" t="e">
        <f t="shared" si="22"/>
        <v>#N/A</v>
      </c>
      <c r="AG8" s="100" t="e">
        <f t="shared" si="23"/>
        <v>#N/A</v>
      </c>
      <c r="AH8" s="181">
        <f>'提案書作成（夏季他季）'!G41</f>
        <v>0</v>
      </c>
      <c r="AI8" s="123">
        <f t="shared" si="4"/>
        <v>0</v>
      </c>
      <c r="AJ8" s="99">
        <f t="shared" si="24"/>
        <v>15.31</v>
      </c>
      <c r="AK8" s="98">
        <f t="shared" si="25"/>
        <v>0</v>
      </c>
      <c r="AL8" s="99" t="e">
        <f t="shared" si="26"/>
        <v>#N/A</v>
      </c>
      <c r="AM8" s="98" t="e">
        <f t="shared" si="27"/>
        <v>#N/A</v>
      </c>
      <c r="AN8" s="100" t="e">
        <f t="shared" si="28"/>
        <v>#N/A</v>
      </c>
      <c r="AO8" s="7">
        <f>'提案書作成（夏季他季）'!A20</f>
        <v>45352</v>
      </c>
      <c r="AP8" s="73">
        <f t="shared" si="5"/>
        <v>3</v>
      </c>
    </row>
    <row r="9" spans="1:42" ht="20.100000000000001" customHeight="1" x14ac:dyDescent="0.25">
      <c r="A9" s="97">
        <f t="shared" si="29"/>
        <v>45383</v>
      </c>
      <c r="B9" s="151" t="e">
        <f>'提案書作成（夏季他季）'!I42</f>
        <v>#DIV/0!</v>
      </c>
      <c r="C9" s="196">
        <f>'提案書作成（夏季他季）'!$H$7*$C$5*85%</f>
        <v>0</v>
      </c>
      <c r="D9" s="121">
        <f>'提案書作成（夏季他季）'!$J$34</f>
        <v>0</v>
      </c>
      <c r="E9" s="208" t="e">
        <f>IF('提案書作成（夏季他季）'!$I$34="",B9-C9,B9+D9-C9)</f>
        <v>#DIV/0!</v>
      </c>
      <c r="F9" s="122">
        <f>'提案書作成（夏季他季）'!C42</f>
        <v>0</v>
      </c>
      <c r="G9" s="123" t="e">
        <f t="shared" si="6"/>
        <v>#DIV/0!</v>
      </c>
      <c r="H9" s="99">
        <f t="shared" si="0"/>
        <v>13.99</v>
      </c>
      <c r="I9" s="123" t="e">
        <f t="shared" si="7"/>
        <v>#DIV/0!</v>
      </c>
      <c r="J9" s="124">
        <v>2.61</v>
      </c>
      <c r="K9" s="123">
        <f t="shared" si="8"/>
        <v>0</v>
      </c>
      <c r="L9" s="125" t="e">
        <f t="shared" si="9"/>
        <v>#DIV/0!</v>
      </c>
      <c r="M9" s="126">
        <f>'提案書作成（夏季他季）'!D42</f>
        <v>0</v>
      </c>
      <c r="N9" s="123" t="e">
        <f t="shared" si="10"/>
        <v>#DIV/0!</v>
      </c>
      <c r="O9" s="124">
        <f t="shared" si="1"/>
        <v>13.99</v>
      </c>
      <c r="P9" s="123" t="e">
        <f t="shared" si="11"/>
        <v>#DIV/0!</v>
      </c>
      <c r="Q9" s="124">
        <v>2.61</v>
      </c>
      <c r="R9" s="123">
        <f t="shared" si="12"/>
        <v>0</v>
      </c>
      <c r="S9" s="100" t="e">
        <f t="shared" si="13"/>
        <v>#DIV/0!</v>
      </c>
      <c r="T9" s="180">
        <f>'提案書作成（夏季他季）'!E42</f>
        <v>0</v>
      </c>
      <c r="U9" s="123">
        <f t="shared" si="2"/>
        <v>0</v>
      </c>
      <c r="V9" s="99">
        <f t="shared" si="14"/>
        <v>13.99</v>
      </c>
      <c r="W9" s="98">
        <f t="shared" si="15"/>
        <v>0</v>
      </c>
      <c r="X9" s="99" t="e">
        <f t="shared" si="16"/>
        <v>#N/A</v>
      </c>
      <c r="Y9" s="98" t="e">
        <f t="shared" si="17"/>
        <v>#N/A</v>
      </c>
      <c r="Z9" s="100" t="e">
        <f t="shared" si="18"/>
        <v>#N/A</v>
      </c>
      <c r="AA9" s="181">
        <f>'提案書作成（夏季他季）'!F42</f>
        <v>0</v>
      </c>
      <c r="AB9" s="123">
        <f t="shared" si="3"/>
        <v>0</v>
      </c>
      <c r="AC9" s="99">
        <f t="shared" si="19"/>
        <v>13.99</v>
      </c>
      <c r="AD9" s="98">
        <f t="shared" si="20"/>
        <v>0</v>
      </c>
      <c r="AE9" s="99" t="e">
        <f t="shared" si="21"/>
        <v>#N/A</v>
      </c>
      <c r="AF9" s="98" t="e">
        <f t="shared" si="22"/>
        <v>#N/A</v>
      </c>
      <c r="AG9" s="100" t="e">
        <f t="shared" si="23"/>
        <v>#N/A</v>
      </c>
      <c r="AH9" s="181">
        <f>'提案書作成（夏季他季）'!G42</f>
        <v>0</v>
      </c>
      <c r="AI9" s="123">
        <f t="shared" si="4"/>
        <v>0</v>
      </c>
      <c r="AJ9" s="99">
        <f t="shared" si="24"/>
        <v>13.99</v>
      </c>
      <c r="AK9" s="98">
        <f t="shared" si="25"/>
        <v>0</v>
      </c>
      <c r="AL9" s="99" t="e">
        <f t="shared" si="26"/>
        <v>#N/A</v>
      </c>
      <c r="AM9" s="98" t="e">
        <f t="shared" si="27"/>
        <v>#N/A</v>
      </c>
      <c r="AN9" s="100" t="e">
        <f t="shared" si="28"/>
        <v>#N/A</v>
      </c>
      <c r="AO9" s="7">
        <f>'提案書作成（夏季他季）'!A21</f>
        <v>45383</v>
      </c>
      <c r="AP9" s="73">
        <f t="shared" si="5"/>
        <v>4</v>
      </c>
    </row>
    <row r="10" spans="1:42" ht="20.100000000000001" customHeight="1" x14ac:dyDescent="0.25">
      <c r="A10" s="97">
        <f t="shared" si="29"/>
        <v>45413</v>
      </c>
      <c r="B10" s="151" t="e">
        <f>'提案書作成（夏季他季）'!I43</f>
        <v>#DIV/0!</v>
      </c>
      <c r="C10" s="196">
        <f>'提案書作成（夏季他季）'!$H$7*$C$5*85%</f>
        <v>0</v>
      </c>
      <c r="D10" s="121">
        <f>'提案書作成（夏季他季）'!$J$34</f>
        <v>0</v>
      </c>
      <c r="E10" s="208" t="e">
        <f>IF('提案書作成（夏季他季）'!$I$34="",B10-C10,B10+D10-C10)</f>
        <v>#DIV/0!</v>
      </c>
      <c r="F10" s="122">
        <f>'提案書作成（夏季他季）'!C43</f>
        <v>0</v>
      </c>
      <c r="G10" s="123" t="e">
        <f t="shared" si="6"/>
        <v>#DIV/0!</v>
      </c>
      <c r="H10" s="99">
        <f t="shared" si="0"/>
        <v>12.7</v>
      </c>
      <c r="I10" s="123" t="e">
        <f t="shared" si="7"/>
        <v>#DIV/0!</v>
      </c>
      <c r="J10" s="124">
        <v>2.61</v>
      </c>
      <c r="K10" s="123">
        <f t="shared" si="8"/>
        <v>0</v>
      </c>
      <c r="L10" s="125" t="e">
        <f t="shared" si="9"/>
        <v>#DIV/0!</v>
      </c>
      <c r="M10" s="126">
        <f>'提案書作成（夏季他季）'!D43</f>
        <v>0</v>
      </c>
      <c r="N10" s="123" t="e">
        <f t="shared" si="10"/>
        <v>#DIV/0!</v>
      </c>
      <c r="O10" s="124">
        <f t="shared" si="1"/>
        <v>12.7</v>
      </c>
      <c r="P10" s="123" t="e">
        <f t="shared" si="11"/>
        <v>#DIV/0!</v>
      </c>
      <c r="Q10" s="124">
        <v>2.61</v>
      </c>
      <c r="R10" s="123">
        <f t="shared" si="12"/>
        <v>0</v>
      </c>
      <c r="S10" s="100" t="e">
        <f t="shared" si="13"/>
        <v>#DIV/0!</v>
      </c>
      <c r="T10" s="180">
        <f>'提案書作成（夏季他季）'!E43</f>
        <v>0</v>
      </c>
      <c r="U10" s="123">
        <f t="shared" si="2"/>
        <v>0</v>
      </c>
      <c r="V10" s="99">
        <f t="shared" si="14"/>
        <v>12.7</v>
      </c>
      <c r="W10" s="98">
        <f t="shared" si="15"/>
        <v>0</v>
      </c>
      <c r="X10" s="99" t="e">
        <f t="shared" si="16"/>
        <v>#N/A</v>
      </c>
      <c r="Y10" s="98" t="e">
        <f t="shared" si="17"/>
        <v>#N/A</v>
      </c>
      <c r="Z10" s="100" t="e">
        <f t="shared" si="18"/>
        <v>#N/A</v>
      </c>
      <c r="AA10" s="181">
        <f>'提案書作成（夏季他季）'!F43</f>
        <v>0</v>
      </c>
      <c r="AB10" s="123">
        <f t="shared" si="3"/>
        <v>0</v>
      </c>
      <c r="AC10" s="99">
        <f t="shared" si="19"/>
        <v>12.7</v>
      </c>
      <c r="AD10" s="98">
        <f t="shared" si="20"/>
        <v>0</v>
      </c>
      <c r="AE10" s="99" t="e">
        <f t="shared" si="21"/>
        <v>#N/A</v>
      </c>
      <c r="AF10" s="98" t="e">
        <f t="shared" si="22"/>
        <v>#N/A</v>
      </c>
      <c r="AG10" s="100" t="e">
        <f t="shared" si="23"/>
        <v>#N/A</v>
      </c>
      <c r="AH10" s="181">
        <f>'提案書作成（夏季他季）'!G43</f>
        <v>0</v>
      </c>
      <c r="AI10" s="123">
        <f t="shared" si="4"/>
        <v>0</v>
      </c>
      <c r="AJ10" s="99">
        <f t="shared" si="24"/>
        <v>12.7</v>
      </c>
      <c r="AK10" s="98">
        <f t="shared" si="25"/>
        <v>0</v>
      </c>
      <c r="AL10" s="99" t="e">
        <f t="shared" si="26"/>
        <v>#N/A</v>
      </c>
      <c r="AM10" s="98" t="e">
        <f t="shared" si="27"/>
        <v>#N/A</v>
      </c>
      <c r="AN10" s="100" t="e">
        <f t="shared" si="28"/>
        <v>#N/A</v>
      </c>
      <c r="AO10" s="7">
        <f>'提案書作成（夏季他季）'!A22</f>
        <v>45413</v>
      </c>
      <c r="AP10" s="73">
        <f t="shared" si="5"/>
        <v>5</v>
      </c>
    </row>
    <row r="11" spans="1:42" ht="20.100000000000001" customHeight="1" x14ac:dyDescent="0.25">
      <c r="A11" s="97">
        <f t="shared" si="29"/>
        <v>45444</v>
      </c>
      <c r="B11" s="151" t="e">
        <f>'提案書作成（夏季他季）'!I44</f>
        <v>#DIV/0!</v>
      </c>
      <c r="C11" s="196">
        <f>'提案書作成（夏季他季）'!$H$7*$C$5*85%</f>
        <v>0</v>
      </c>
      <c r="D11" s="121">
        <f>'提案書作成（夏季他季）'!$J$34</f>
        <v>0</v>
      </c>
      <c r="E11" s="208" t="e">
        <f>IF('提案書作成（夏季他季）'!$I$34="",B11-C11,B11+D11-C11)</f>
        <v>#DIV/0!</v>
      </c>
      <c r="F11" s="122">
        <f>'提案書作成（夏季他季）'!C44</f>
        <v>0</v>
      </c>
      <c r="G11" s="123" t="e">
        <f t="shared" si="6"/>
        <v>#DIV/0!</v>
      </c>
      <c r="H11" s="99">
        <f t="shared" si="0"/>
        <v>12.29</v>
      </c>
      <c r="I11" s="123" t="e">
        <f t="shared" si="7"/>
        <v>#DIV/0!</v>
      </c>
      <c r="J11" s="124">
        <v>2.61</v>
      </c>
      <c r="K11" s="123">
        <f t="shared" si="8"/>
        <v>0</v>
      </c>
      <c r="L11" s="125" t="e">
        <f t="shared" si="9"/>
        <v>#DIV/0!</v>
      </c>
      <c r="M11" s="126">
        <f>'提案書作成（夏季他季）'!D44</f>
        <v>0</v>
      </c>
      <c r="N11" s="123" t="e">
        <f t="shared" si="10"/>
        <v>#DIV/0!</v>
      </c>
      <c r="O11" s="124">
        <f t="shared" si="1"/>
        <v>12.29</v>
      </c>
      <c r="P11" s="123" t="e">
        <f t="shared" si="11"/>
        <v>#DIV/0!</v>
      </c>
      <c r="Q11" s="124">
        <v>2.61</v>
      </c>
      <c r="R11" s="123">
        <f t="shared" si="12"/>
        <v>0</v>
      </c>
      <c r="S11" s="100" t="e">
        <f t="shared" si="13"/>
        <v>#DIV/0!</v>
      </c>
      <c r="T11" s="180">
        <f>'提案書作成（夏季他季）'!E44</f>
        <v>0</v>
      </c>
      <c r="U11" s="123">
        <f t="shared" si="2"/>
        <v>0</v>
      </c>
      <c r="V11" s="99">
        <f t="shared" si="14"/>
        <v>12.29</v>
      </c>
      <c r="W11" s="98">
        <f t="shared" si="15"/>
        <v>0</v>
      </c>
      <c r="X11" s="99" t="e">
        <f t="shared" si="16"/>
        <v>#N/A</v>
      </c>
      <c r="Y11" s="98" t="e">
        <f t="shared" si="17"/>
        <v>#N/A</v>
      </c>
      <c r="Z11" s="100" t="e">
        <f t="shared" si="18"/>
        <v>#N/A</v>
      </c>
      <c r="AA11" s="181">
        <f>'提案書作成（夏季他季）'!F44</f>
        <v>0</v>
      </c>
      <c r="AB11" s="123">
        <f t="shared" si="3"/>
        <v>0</v>
      </c>
      <c r="AC11" s="99">
        <f t="shared" si="19"/>
        <v>12.29</v>
      </c>
      <c r="AD11" s="98">
        <f t="shared" si="20"/>
        <v>0</v>
      </c>
      <c r="AE11" s="99" t="e">
        <f t="shared" si="21"/>
        <v>#N/A</v>
      </c>
      <c r="AF11" s="98" t="e">
        <f t="shared" si="22"/>
        <v>#N/A</v>
      </c>
      <c r="AG11" s="100" t="e">
        <f t="shared" si="23"/>
        <v>#N/A</v>
      </c>
      <c r="AH11" s="181">
        <f>'提案書作成（夏季他季）'!G44</f>
        <v>0</v>
      </c>
      <c r="AI11" s="123">
        <f t="shared" si="4"/>
        <v>0</v>
      </c>
      <c r="AJ11" s="99">
        <f t="shared" si="24"/>
        <v>12.29</v>
      </c>
      <c r="AK11" s="98">
        <f t="shared" si="25"/>
        <v>0</v>
      </c>
      <c r="AL11" s="99" t="e">
        <f t="shared" si="26"/>
        <v>#N/A</v>
      </c>
      <c r="AM11" s="98" t="e">
        <f t="shared" si="27"/>
        <v>#N/A</v>
      </c>
      <c r="AN11" s="100" t="e">
        <f t="shared" si="28"/>
        <v>#N/A</v>
      </c>
      <c r="AO11" s="7">
        <f>'提案書作成（夏季他季）'!A23</f>
        <v>45444</v>
      </c>
      <c r="AP11" s="73">
        <f t="shared" si="5"/>
        <v>6</v>
      </c>
    </row>
    <row r="12" spans="1:42" ht="20.100000000000001" customHeight="1" x14ac:dyDescent="0.25">
      <c r="A12" s="97">
        <f t="shared" si="29"/>
        <v>45474</v>
      </c>
      <c r="B12" s="151" t="e">
        <f>'提案書作成（夏季他季）'!I45</f>
        <v>#DIV/0!</v>
      </c>
      <c r="C12" s="196">
        <f>'提案書作成（夏季他季）'!$H$7*$C$5*85%</f>
        <v>0</v>
      </c>
      <c r="D12" s="121">
        <f>'提案書作成（夏季他季）'!$J$34</f>
        <v>0</v>
      </c>
      <c r="E12" s="208" t="e">
        <f>IF('提案書作成（夏季他季）'!$I$34="",B12-C12,B12+D12-C12)</f>
        <v>#DIV/0!</v>
      </c>
      <c r="F12" s="122">
        <f>'提案書作成（夏季他季）'!C45</f>
        <v>0</v>
      </c>
      <c r="G12" s="123" t="e">
        <f t="shared" si="6"/>
        <v>#DIV/0!</v>
      </c>
      <c r="H12" s="99">
        <f t="shared" si="0"/>
        <v>13.89</v>
      </c>
      <c r="I12" s="123" t="e">
        <f t="shared" si="7"/>
        <v>#DIV/0!</v>
      </c>
      <c r="J12" s="124">
        <v>2.61</v>
      </c>
      <c r="K12" s="123">
        <f t="shared" si="8"/>
        <v>0</v>
      </c>
      <c r="L12" s="125" t="e">
        <f t="shared" si="9"/>
        <v>#DIV/0!</v>
      </c>
      <c r="M12" s="126">
        <f>'提案書作成（夏季他季）'!D45</f>
        <v>0</v>
      </c>
      <c r="N12" s="123" t="e">
        <f t="shared" si="10"/>
        <v>#DIV/0!</v>
      </c>
      <c r="O12" s="124">
        <f t="shared" si="1"/>
        <v>13.89</v>
      </c>
      <c r="P12" s="123" t="e">
        <f t="shared" si="11"/>
        <v>#DIV/0!</v>
      </c>
      <c r="Q12" s="124">
        <v>2.61</v>
      </c>
      <c r="R12" s="123">
        <f t="shared" si="12"/>
        <v>0</v>
      </c>
      <c r="S12" s="100" t="e">
        <f t="shared" si="13"/>
        <v>#DIV/0!</v>
      </c>
      <c r="T12" s="180">
        <f>'提案書作成（夏季他季）'!E45</f>
        <v>0</v>
      </c>
      <c r="U12" s="123">
        <f t="shared" si="2"/>
        <v>0</v>
      </c>
      <c r="V12" s="99">
        <f t="shared" si="14"/>
        <v>13.89</v>
      </c>
      <c r="W12" s="98">
        <f t="shared" si="15"/>
        <v>0</v>
      </c>
      <c r="X12" s="99" t="e">
        <f t="shared" si="16"/>
        <v>#N/A</v>
      </c>
      <c r="Y12" s="98" t="e">
        <f t="shared" si="17"/>
        <v>#N/A</v>
      </c>
      <c r="Z12" s="100" t="e">
        <f t="shared" si="18"/>
        <v>#N/A</v>
      </c>
      <c r="AA12" s="181">
        <f>'提案書作成（夏季他季）'!F45</f>
        <v>0</v>
      </c>
      <c r="AB12" s="123">
        <f t="shared" si="3"/>
        <v>0</v>
      </c>
      <c r="AC12" s="99">
        <f t="shared" si="19"/>
        <v>13.89</v>
      </c>
      <c r="AD12" s="98">
        <f t="shared" si="20"/>
        <v>0</v>
      </c>
      <c r="AE12" s="99" t="e">
        <f t="shared" si="21"/>
        <v>#N/A</v>
      </c>
      <c r="AF12" s="98" t="e">
        <f t="shared" si="22"/>
        <v>#N/A</v>
      </c>
      <c r="AG12" s="100" t="e">
        <f t="shared" si="23"/>
        <v>#N/A</v>
      </c>
      <c r="AH12" s="181">
        <f>'提案書作成（夏季他季）'!G45</f>
        <v>0</v>
      </c>
      <c r="AI12" s="123">
        <f t="shared" si="4"/>
        <v>0</v>
      </c>
      <c r="AJ12" s="99">
        <f t="shared" si="24"/>
        <v>13.89</v>
      </c>
      <c r="AK12" s="98">
        <f t="shared" si="25"/>
        <v>0</v>
      </c>
      <c r="AL12" s="99" t="e">
        <f t="shared" si="26"/>
        <v>#N/A</v>
      </c>
      <c r="AM12" s="98" t="e">
        <f t="shared" si="27"/>
        <v>#N/A</v>
      </c>
      <c r="AN12" s="100" t="e">
        <f t="shared" si="28"/>
        <v>#N/A</v>
      </c>
      <c r="AO12" s="7">
        <f>'提案書作成（夏季他季）'!A24</f>
        <v>45474</v>
      </c>
      <c r="AP12" s="73">
        <f t="shared" si="5"/>
        <v>7</v>
      </c>
    </row>
    <row r="13" spans="1:42" ht="20.100000000000001" customHeight="1" x14ac:dyDescent="0.25">
      <c r="A13" s="97">
        <f t="shared" si="29"/>
        <v>45505</v>
      </c>
      <c r="B13" s="151" t="e">
        <f>'提案書作成（夏季他季）'!I46</f>
        <v>#DIV/0!</v>
      </c>
      <c r="C13" s="196">
        <f>'提案書作成（夏季他季）'!$H$7*$C$5*85%</f>
        <v>0</v>
      </c>
      <c r="D13" s="121">
        <f>'提案書作成（夏季他季）'!$J$34</f>
        <v>0</v>
      </c>
      <c r="E13" s="208" t="e">
        <f>IF('提案書作成（夏季他季）'!$I$34="",B13-C13,B13+D13-C13)</f>
        <v>#DIV/0!</v>
      </c>
      <c r="F13" s="122">
        <f>'提案書作成（夏季他季）'!C46</f>
        <v>0</v>
      </c>
      <c r="G13" s="123" t="e">
        <f t="shared" si="6"/>
        <v>#DIV/0!</v>
      </c>
      <c r="H13" s="99">
        <f t="shared" si="0"/>
        <v>15.01</v>
      </c>
      <c r="I13" s="123" t="e">
        <f t="shared" si="7"/>
        <v>#DIV/0!</v>
      </c>
      <c r="J13" s="124">
        <v>2.61</v>
      </c>
      <c r="K13" s="123">
        <f t="shared" si="8"/>
        <v>0</v>
      </c>
      <c r="L13" s="125" t="e">
        <f t="shared" si="9"/>
        <v>#DIV/0!</v>
      </c>
      <c r="M13" s="126">
        <f>'提案書作成（夏季他季）'!D46</f>
        <v>0</v>
      </c>
      <c r="N13" s="123" t="e">
        <f t="shared" si="10"/>
        <v>#DIV/0!</v>
      </c>
      <c r="O13" s="124">
        <f t="shared" si="1"/>
        <v>15.01</v>
      </c>
      <c r="P13" s="123" t="e">
        <f t="shared" si="11"/>
        <v>#DIV/0!</v>
      </c>
      <c r="Q13" s="124">
        <v>2.61</v>
      </c>
      <c r="R13" s="123">
        <f t="shared" si="12"/>
        <v>0</v>
      </c>
      <c r="S13" s="100" t="e">
        <f t="shared" si="13"/>
        <v>#DIV/0!</v>
      </c>
      <c r="T13" s="180">
        <f>'提案書作成（夏季他季）'!E46</f>
        <v>0</v>
      </c>
      <c r="U13" s="123">
        <f t="shared" si="2"/>
        <v>0</v>
      </c>
      <c r="V13" s="99">
        <f t="shared" si="14"/>
        <v>15.01</v>
      </c>
      <c r="W13" s="98">
        <f t="shared" si="15"/>
        <v>0</v>
      </c>
      <c r="X13" s="99" t="e">
        <f t="shared" si="16"/>
        <v>#N/A</v>
      </c>
      <c r="Y13" s="98" t="e">
        <f t="shared" si="17"/>
        <v>#N/A</v>
      </c>
      <c r="Z13" s="100" t="e">
        <f t="shared" si="18"/>
        <v>#N/A</v>
      </c>
      <c r="AA13" s="181">
        <f>'提案書作成（夏季他季）'!F46</f>
        <v>0</v>
      </c>
      <c r="AB13" s="123">
        <f t="shared" si="3"/>
        <v>0</v>
      </c>
      <c r="AC13" s="99">
        <f t="shared" si="19"/>
        <v>15.01</v>
      </c>
      <c r="AD13" s="98">
        <f t="shared" si="20"/>
        <v>0</v>
      </c>
      <c r="AE13" s="99" t="e">
        <f t="shared" si="21"/>
        <v>#N/A</v>
      </c>
      <c r="AF13" s="98" t="e">
        <f t="shared" si="22"/>
        <v>#N/A</v>
      </c>
      <c r="AG13" s="100" t="e">
        <f t="shared" si="23"/>
        <v>#N/A</v>
      </c>
      <c r="AH13" s="181">
        <f>'提案書作成（夏季他季）'!G46</f>
        <v>0</v>
      </c>
      <c r="AI13" s="123">
        <f t="shared" si="4"/>
        <v>0</v>
      </c>
      <c r="AJ13" s="99">
        <f t="shared" si="24"/>
        <v>15.01</v>
      </c>
      <c r="AK13" s="98">
        <f t="shared" si="25"/>
        <v>0</v>
      </c>
      <c r="AL13" s="99" t="e">
        <f t="shared" si="26"/>
        <v>#N/A</v>
      </c>
      <c r="AM13" s="98" t="e">
        <f t="shared" si="27"/>
        <v>#N/A</v>
      </c>
      <c r="AN13" s="100" t="e">
        <f t="shared" si="28"/>
        <v>#N/A</v>
      </c>
      <c r="AO13" s="7">
        <f>'提案書作成（夏季他季）'!A25</f>
        <v>45505</v>
      </c>
      <c r="AP13" s="73">
        <f t="shared" si="5"/>
        <v>8</v>
      </c>
    </row>
    <row r="14" spans="1:42" ht="20.100000000000001" customHeight="1" x14ac:dyDescent="0.25">
      <c r="A14" s="97">
        <f t="shared" si="29"/>
        <v>45536</v>
      </c>
      <c r="B14" s="151" t="e">
        <f>'提案書作成（夏季他季）'!I47</f>
        <v>#DIV/0!</v>
      </c>
      <c r="C14" s="196">
        <f>'提案書作成（夏季他季）'!$H$7*$C$5*85%</f>
        <v>0</v>
      </c>
      <c r="D14" s="121">
        <f>'提案書作成（夏季他季）'!$J$34</f>
        <v>0</v>
      </c>
      <c r="E14" s="208" t="e">
        <f>IF('提案書作成（夏季他季）'!$I$34="",B14-C14,B14+D14-C14)</f>
        <v>#DIV/0!</v>
      </c>
      <c r="F14" s="122">
        <f>'提案書作成（夏季他季）'!C47</f>
        <v>0</v>
      </c>
      <c r="G14" s="123" t="e">
        <f t="shared" si="6"/>
        <v>#DIV/0!</v>
      </c>
      <c r="H14" s="99">
        <f t="shared" si="0"/>
        <v>15.1</v>
      </c>
      <c r="I14" s="123" t="e">
        <f t="shared" si="7"/>
        <v>#DIV/0!</v>
      </c>
      <c r="J14" s="124">
        <v>2.61</v>
      </c>
      <c r="K14" s="123">
        <f t="shared" si="8"/>
        <v>0</v>
      </c>
      <c r="L14" s="125" t="e">
        <f t="shared" si="9"/>
        <v>#DIV/0!</v>
      </c>
      <c r="M14" s="126">
        <f>'提案書作成（夏季他季）'!D47</f>
        <v>0</v>
      </c>
      <c r="N14" s="123" t="e">
        <f t="shared" si="10"/>
        <v>#DIV/0!</v>
      </c>
      <c r="O14" s="124">
        <f t="shared" si="1"/>
        <v>15.1</v>
      </c>
      <c r="P14" s="123" t="e">
        <f t="shared" si="11"/>
        <v>#DIV/0!</v>
      </c>
      <c r="Q14" s="124">
        <v>2.61</v>
      </c>
      <c r="R14" s="123">
        <f t="shared" si="12"/>
        <v>0</v>
      </c>
      <c r="S14" s="100" t="e">
        <f t="shared" si="13"/>
        <v>#DIV/0!</v>
      </c>
      <c r="T14" s="180">
        <f>'提案書作成（夏季他季）'!E47</f>
        <v>0</v>
      </c>
      <c r="U14" s="123">
        <f t="shared" si="2"/>
        <v>0</v>
      </c>
      <c r="V14" s="99">
        <f t="shared" si="14"/>
        <v>15.1</v>
      </c>
      <c r="W14" s="98">
        <f t="shared" si="15"/>
        <v>0</v>
      </c>
      <c r="X14" s="99" t="e">
        <f t="shared" si="16"/>
        <v>#N/A</v>
      </c>
      <c r="Y14" s="98" t="e">
        <f t="shared" si="17"/>
        <v>#N/A</v>
      </c>
      <c r="Z14" s="100" t="e">
        <f t="shared" si="18"/>
        <v>#N/A</v>
      </c>
      <c r="AA14" s="181">
        <f>'提案書作成（夏季他季）'!F47</f>
        <v>0</v>
      </c>
      <c r="AB14" s="123">
        <f t="shared" si="3"/>
        <v>0</v>
      </c>
      <c r="AC14" s="99">
        <f t="shared" si="19"/>
        <v>15.1</v>
      </c>
      <c r="AD14" s="98">
        <f t="shared" si="20"/>
        <v>0</v>
      </c>
      <c r="AE14" s="99" t="e">
        <f t="shared" si="21"/>
        <v>#N/A</v>
      </c>
      <c r="AF14" s="98" t="e">
        <f t="shared" si="22"/>
        <v>#N/A</v>
      </c>
      <c r="AG14" s="100" t="e">
        <f t="shared" si="23"/>
        <v>#N/A</v>
      </c>
      <c r="AH14" s="181">
        <f>'提案書作成（夏季他季）'!G47</f>
        <v>0</v>
      </c>
      <c r="AI14" s="123">
        <f t="shared" si="4"/>
        <v>0</v>
      </c>
      <c r="AJ14" s="99">
        <f t="shared" si="24"/>
        <v>15.1</v>
      </c>
      <c r="AK14" s="98">
        <f t="shared" si="25"/>
        <v>0</v>
      </c>
      <c r="AL14" s="99" t="e">
        <f t="shared" si="26"/>
        <v>#N/A</v>
      </c>
      <c r="AM14" s="98" t="e">
        <f t="shared" si="27"/>
        <v>#N/A</v>
      </c>
      <c r="AN14" s="100" t="e">
        <f t="shared" si="28"/>
        <v>#N/A</v>
      </c>
      <c r="AO14" s="7">
        <f>'提案書作成（夏季他季）'!A26</f>
        <v>45536</v>
      </c>
      <c r="AP14" s="73">
        <f t="shared" si="5"/>
        <v>9</v>
      </c>
    </row>
    <row r="15" spans="1:42" ht="20.100000000000001" customHeight="1" x14ac:dyDescent="0.25">
      <c r="A15" s="97">
        <f t="shared" si="29"/>
        <v>45566</v>
      </c>
      <c r="B15" s="151" t="e">
        <f>'提案書作成（夏季他季）'!I48</f>
        <v>#DIV/0!</v>
      </c>
      <c r="C15" s="196">
        <f>'提案書作成（夏季他季）'!$H$7*$C$5*85%</f>
        <v>0</v>
      </c>
      <c r="D15" s="121">
        <f>'提案書作成（夏季他季）'!$J$34</f>
        <v>0</v>
      </c>
      <c r="E15" s="208" t="e">
        <f>IF('提案書作成（夏季他季）'!$I$34="",B15-C15,B15+D15-C15)</f>
        <v>#DIV/0!</v>
      </c>
      <c r="F15" s="122">
        <f>'提案書作成（夏季他季）'!C48</f>
        <v>0</v>
      </c>
      <c r="G15" s="123" t="e">
        <f t="shared" si="6"/>
        <v>#DIV/0!</v>
      </c>
      <c r="H15" s="99">
        <f t="shared" si="0"/>
        <v>12.9</v>
      </c>
      <c r="I15" s="123" t="e">
        <f t="shared" si="7"/>
        <v>#DIV/0!</v>
      </c>
      <c r="J15" s="124">
        <v>2.61</v>
      </c>
      <c r="K15" s="123">
        <f t="shared" si="8"/>
        <v>0</v>
      </c>
      <c r="L15" s="125" t="e">
        <f t="shared" si="9"/>
        <v>#DIV/0!</v>
      </c>
      <c r="M15" s="126">
        <f>'提案書作成（夏季他季）'!D48</f>
        <v>0</v>
      </c>
      <c r="N15" s="123" t="e">
        <f t="shared" si="10"/>
        <v>#DIV/0!</v>
      </c>
      <c r="O15" s="124">
        <f t="shared" si="1"/>
        <v>12.9</v>
      </c>
      <c r="P15" s="123" t="e">
        <f t="shared" si="11"/>
        <v>#DIV/0!</v>
      </c>
      <c r="Q15" s="124">
        <v>2.61</v>
      </c>
      <c r="R15" s="123">
        <f t="shared" si="12"/>
        <v>0</v>
      </c>
      <c r="S15" s="100" t="e">
        <f t="shared" si="13"/>
        <v>#DIV/0!</v>
      </c>
      <c r="T15" s="180">
        <f>'提案書作成（夏季他季）'!E48</f>
        <v>0</v>
      </c>
      <c r="U15" s="123">
        <f t="shared" si="2"/>
        <v>0</v>
      </c>
      <c r="V15" s="99">
        <f t="shared" si="14"/>
        <v>12.9</v>
      </c>
      <c r="W15" s="98">
        <f t="shared" si="15"/>
        <v>0</v>
      </c>
      <c r="X15" s="99" t="e">
        <f t="shared" si="16"/>
        <v>#N/A</v>
      </c>
      <c r="Y15" s="98" t="e">
        <f t="shared" si="17"/>
        <v>#N/A</v>
      </c>
      <c r="Z15" s="100" t="e">
        <f t="shared" si="18"/>
        <v>#N/A</v>
      </c>
      <c r="AA15" s="181">
        <f>'提案書作成（夏季他季）'!F48</f>
        <v>0</v>
      </c>
      <c r="AB15" s="123">
        <f t="shared" si="3"/>
        <v>0</v>
      </c>
      <c r="AC15" s="99">
        <f t="shared" si="19"/>
        <v>12.9</v>
      </c>
      <c r="AD15" s="98">
        <f t="shared" si="20"/>
        <v>0</v>
      </c>
      <c r="AE15" s="99" t="e">
        <f t="shared" si="21"/>
        <v>#N/A</v>
      </c>
      <c r="AF15" s="98" t="e">
        <f t="shared" si="22"/>
        <v>#N/A</v>
      </c>
      <c r="AG15" s="100" t="e">
        <f t="shared" si="23"/>
        <v>#N/A</v>
      </c>
      <c r="AH15" s="181">
        <f>'提案書作成（夏季他季）'!G48</f>
        <v>0</v>
      </c>
      <c r="AI15" s="123">
        <f t="shared" si="4"/>
        <v>0</v>
      </c>
      <c r="AJ15" s="99">
        <f t="shared" si="24"/>
        <v>12.9</v>
      </c>
      <c r="AK15" s="98">
        <f t="shared" si="25"/>
        <v>0</v>
      </c>
      <c r="AL15" s="99" t="e">
        <f t="shared" si="26"/>
        <v>#N/A</v>
      </c>
      <c r="AM15" s="98" t="e">
        <f t="shared" si="27"/>
        <v>#N/A</v>
      </c>
      <c r="AN15" s="100" t="e">
        <f t="shared" si="28"/>
        <v>#N/A</v>
      </c>
      <c r="AO15" s="7">
        <f>'提案書作成（夏季他季）'!A27</f>
        <v>45566</v>
      </c>
      <c r="AP15" s="73">
        <f t="shared" si="5"/>
        <v>10</v>
      </c>
    </row>
    <row r="16" spans="1:42" ht="20.100000000000001" customHeight="1" x14ac:dyDescent="0.25">
      <c r="A16" s="97">
        <f t="shared" si="29"/>
        <v>45597</v>
      </c>
      <c r="B16" s="151" t="e">
        <f>'提案書作成（夏季他季）'!I49</f>
        <v>#DIV/0!</v>
      </c>
      <c r="C16" s="196">
        <f>'提案書作成（夏季他季）'!$H$7*$C$5*85%</f>
        <v>0</v>
      </c>
      <c r="D16" s="121">
        <f>'提案書作成（夏季他季）'!$J$34</f>
        <v>0</v>
      </c>
      <c r="E16" s="208" t="e">
        <f>IF('提案書作成（夏季他季）'!$I$34="",B16-C16,B16+D16-C16)</f>
        <v>#DIV/0!</v>
      </c>
      <c r="F16" s="122">
        <f>'提案書作成（夏季他季）'!C49</f>
        <v>0</v>
      </c>
      <c r="G16" s="123" t="e">
        <f t="shared" si="6"/>
        <v>#DIV/0!</v>
      </c>
      <c r="H16" s="99">
        <f t="shared" si="0"/>
        <v>15.13</v>
      </c>
      <c r="I16" s="123" t="e">
        <f t="shared" si="7"/>
        <v>#DIV/0!</v>
      </c>
      <c r="J16" s="124">
        <v>2.61</v>
      </c>
      <c r="K16" s="123">
        <f t="shared" si="8"/>
        <v>0</v>
      </c>
      <c r="L16" s="125" t="e">
        <f t="shared" si="9"/>
        <v>#DIV/0!</v>
      </c>
      <c r="M16" s="126">
        <f>'提案書作成（夏季他季）'!D49</f>
        <v>0</v>
      </c>
      <c r="N16" s="123" t="e">
        <f t="shared" si="10"/>
        <v>#DIV/0!</v>
      </c>
      <c r="O16" s="124">
        <f t="shared" si="1"/>
        <v>15.13</v>
      </c>
      <c r="P16" s="123" t="e">
        <f t="shared" si="11"/>
        <v>#DIV/0!</v>
      </c>
      <c r="Q16" s="124">
        <v>2.61</v>
      </c>
      <c r="R16" s="123">
        <f t="shared" si="12"/>
        <v>0</v>
      </c>
      <c r="S16" s="100" t="e">
        <f t="shared" si="13"/>
        <v>#DIV/0!</v>
      </c>
      <c r="T16" s="180">
        <f>'提案書作成（夏季他季）'!E49</f>
        <v>0</v>
      </c>
      <c r="U16" s="123">
        <f t="shared" si="2"/>
        <v>0</v>
      </c>
      <c r="V16" s="99">
        <f t="shared" si="14"/>
        <v>15.13</v>
      </c>
      <c r="W16" s="98">
        <f t="shared" si="15"/>
        <v>0</v>
      </c>
      <c r="X16" s="99" t="e">
        <f t="shared" si="16"/>
        <v>#N/A</v>
      </c>
      <c r="Y16" s="98" t="e">
        <f t="shared" si="17"/>
        <v>#N/A</v>
      </c>
      <c r="Z16" s="100" t="e">
        <f t="shared" si="18"/>
        <v>#N/A</v>
      </c>
      <c r="AA16" s="181">
        <f>'提案書作成（夏季他季）'!F49</f>
        <v>0</v>
      </c>
      <c r="AB16" s="123">
        <f t="shared" si="3"/>
        <v>0</v>
      </c>
      <c r="AC16" s="99">
        <f t="shared" si="19"/>
        <v>15.13</v>
      </c>
      <c r="AD16" s="98">
        <f t="shared" si="20"/>
        <v>0</v>
      </c>
      <c r="AE16" s="99" t="e">
        <f t="shared" si="21"/>
        <v>#N/A</v>
      </c>
      <c r="AF16" s="98" t="e">
        <f t="shared" si="22"/>
        <v>#N/A</v>
      </c>
      <c r="AG16" s="100" t="e">
        <f t="shared" si="23"/>
        <v>#N/A</v>
      </c>
      <c r="AH16" s="181">
        <f>'提案書作成（夏季他季）'!G49</f>
        <v>0</v>
      </c>
      <c r="AI16" s="123">
        <f t="shared" si="4"/>
        <v>0</v>
      </c>
      <c r="AJ16" s="99">
        <f t="shared" si="24"/>
        <v>15.13</v>
      </c>
      <c r="AK16" s="98">
        <f t="shared" si="25"/>
        <v>0</v>
      </c>
      <c r="AL16" s="99" t="e">
        <f t="shared" si="26"/>
        <v>#N/A</v>
      </c>
      <c r="AM16" s="98" t="e">
        <f t="shared" si="27"/>
        <v>#N/A</v>
      </c>
      <c r="AN16" s="100" t="e">
        <f t="shared" si="28"/>
        <v>#N/A</v>
      </c>
      <c r="AO16" s="7">
        <f>'提案書作成（夏季他季）'!A28</f>
        <v>45597</v>
      </c>
      <c r="AP16" s="73">
        <f t="shared" si="5"/>
        <v>11</v>
      </c>
    </row>
    <row r="17" spans="1:42" ht="20.100000000000001" customHeight="1" thickBot="1" x14ac:dyDescent="0.3">
      <c r="A17" s="101">
        <f t="shared" si="29"/>
        <v>45627</v>
      </c>
      <c r="B17" s="152" t="e">
        <f>'提案書作成（夏季他季）'!I50</f>
        <v>#DIV/0!</v>
      </c>
      <c r="C17" s="196">
        <f>'提案書作成（夏季他季）'!$H$7*$C$5*85%</f>
        <v>0</v>
      </c>
      <c r="D17" s="209">
        <f>'提案書作成（夏季他季）'!$J$34</f>
        <v>0</v>
      </c>
      <c r="E17" s="210" t="e">
        <f>IF('提案書作成（夏季他季）'!$I$34="",B17-C17,B17+D17-C17)</f>
        <v>#DIV/0!</v>
      </c>
      <c r="F17" s="102">
        <f>'提案書作成（夏季他季）'!C50</f>
        <v>0</v>
      </c>
      <c r="G17" s="123" t="e">
        <f t="shared" si="6"/>
        <v>#DIV/0!</v>
      </c>
      <c r="H17" s="104">
        <f t="shared" si="0"/>
        <v>15.31</v>
      </c>
      <c r="I17" s="123" t="e">
        <f t="shared" si="7"/>
        <v>#DIV/0!</v>
      </c>
      <c r="J17" s="124">
        <v>2.61</v>
      </c>
      <c r="K17" s="123">
        <f t="shared" si="8"/>
        <v>0</v>
      </c>
      <c r="L17" s="207" t="e">
        <f t="shared" si="9"/>
        <v>#DIV/0!</v>
      </c>
      <c r="M17" s="106">
        <f>'提案書作成（夏季他季）'!D50</f>
        <v>0</v>
      </c>
      <c r="N17" s="123" t="e">
        <f t="shared" si="10"/>
        <v>#DIV/0!</v>
      </c>
      <c r="O17" s="104">
        <f t="shared" si="1"/>
        <v>15.31</v>
      </c>
      <c r="P17" s="123" t="e">
        <f t="shared" si="11"/>
        <v>#DIV/0!</v>
      </c>
      <c r="Q17" s="124">
        <v>2.61</v>
      </c>
      <c r="R17" s="123">
        <f t="shared" si="12"/>
        <v>0</v>
      </c>
      <c r="S17" s="105" t="e">
        <f t="shared" si="13"/>
        <v>#DIV/0!</v>
      </c>
      <c r="T17" s="182">
        <f>'提案書作成（夏季他季）'!E50</f>
        <v>0</v>
      </c>
      <c r="U17" s="103">
        <f t="shared" si="2"/>
        <v>0</v>
      </c>
      <c r="V17" s="104">
        <f t="shared" si="14"/>
        <v>15.31</v>
      </c>
      <c r="W17" s="103">
        <f t="shared" si="15"/>
        <v>0</v>
      </c>
      <c r="X17" s="104" t="e">
        <f t="shared" si="16"/>
        <v>#N/A</v>
      </c>
      <c r="Y17" s="103" t="e">
        <f t="shared" si="17"/>
        <v>#N/A</v>
      </c>
      <c r="Z17" s="105" t="e">
        <f t="shared" si="18"/>
        <v>#N/A</v>
      </c>
      <c r="AA17" s="106">
        <f>'提案書作成（夏季他季）'!F50</f>
        <v>0</v>
      </c>
      <c r="AB17" s="103">
        <f t="shared" si="3"/>
        <v>0</v>
      </c>
      <c r="AC17" s="104">
        <f t="shared" si="19"/>
        <v>15.31</v>
      </c>
      <c r="AD17" s="103">
        <f t="shared" si="20"/>
        <v>0</v>
      </c>
      <c r="AE17" s="104" t="e">
        <f t="shared" si="21"/>
        <v>#N/A</v>
      </c>
      <c r="AF17" s="103" t="e">
        <f t="shared" si="22"/>
        <v>#N/A</v>
      </c>
      <c r="AG17" s="105" t="e">
        <f t="shared" si="23"/>
        <v>#N/A</v>
      </c>
      <c r="AH17" s="106">
        <f>'提案書作成（夏季他季）'!G50</f>
        <v>0</v>
      </c>
      <c r="AI17" s="103">
        <f t="shared" si="4"/>
        <v>0</v>
      </c>
      <c r="AJ17" s="104">
        <f t="shared" si="24"/>
        <v>15.31</v>
      </c>
      <c r="AK17" s="103">
        <f t="shared" si="25"/>
        <v>0</v>
      </c>
      <c r="AL17" s="104" t="e">
        <f t="shared" si="26"/>
        <v>#N/A</v>
      </c>
      <c r="AM17" s="103" t="e">
        <f t="shared" si="27"/>
        <v>#N/A</v>
      </c>
      <c r="AN17" s="105" t="e">
        <f t="shared" si="28"/>
        <v>#N/A</v>
      </c>
      <c r="AO17" s="7">
        <f>'提案書作成（夏季他季）'!A29</f>
        <v>45627</v>
      </c>
      <c r="AP17" s="73">
        <f t="shared" si="5"/>
        <v>12</v>
      </c>
    </row>
    <row r="18" spans="1:42" ht="20.100000000000001" customHeight="1" thickBot="1" x14ac:dyDescent="0.3">
      <c r="A18" s="41"/>
      <c r="B18" s="42"/>
      <c r="C18" s="42"/>
      <c r="D18" s="42"/>
      <c r="E18" s="42"/>
      <c r="F18" s="43"/>
      <c r="G18" s="44"/>
      <c r="H18" s="45"/>
      <c r="I18" s="43"/>
      <c r="J18" s="183" t="s">
        <v>66</v>
      </c>
      <c r="K18" s="43"/>
      <c r="L18" s="43"/>
      <c r="M18" s="43"/>
      <c r="N18" s="44"/>
      <c r="O18" s="44"/>
      <c r="P18" s="44"/>
      <c r="Q18" s="44" t="s">
        <v>66</v>
      </c>
      <c r="R18" s="44"/>
      <c r="S18" s="43"/>
      <c r="T18" s="43"/>
      <c r="U18" s="43"/>
      <c r="V18" s="44"/>
      <c r="W18" s="44"/>
      <c r="X18" s="44"/>
      <c r="Y18" s="44"/>
      <c r="Z18" s="44"/>
      <c r="AA18" s="43"/>
      <c r="AB18" s="43"/>
      <c r="AC18" s="44"/>
      <c r="AD18" s="44"/>
      <c r="AE18" s="44"/>
      <c r="AF18" s="44"/>
      <c r="AG18" s="44"/>
      <c r="AH18" s="43"/>
      <c r="AI18"/>
      <c r="AJ18" s="7"/>
      <c r="AK18" s="73"/>
    </row>
    <row r="19" spans="1:42" ht="20.100000000000001" customHeight="1" thickBot="1" x14ac:dyDescent="0.2">
      <c r="A19" s="46" t="s">
        <v>67</v>
      </c>
      <c r="B19" s="47" t="e">
        <f>SUM(B6:B17)</f>
        <v>#DIV/0!</v>
      </c>
      <c r="C19" s="197"/>
      <c r="D19" s="48">
        <f>SUM(D6:D17)</f>
        <v>0</v>
      </c>
      <c r="E19" s="197" t="e">
        <f>SUM(E6:E17)</f>
        <v>#DIV/0!</v>
      </c>
      <c r="F19" s="49">
        <f t="shared" ref="F19:R19" si="30">SUM(F6:F17)</f>
        <v>0</v>
      </c>
      <c r="G19" s="50" t="e">
        <f t="shared" si="30"/>
        <v>#DIV/0!</v>
      </c>
      <c r="H19" s="202">
        <f>AVERAGE(C29:C31)</f>
        <v>14.666666666666666</v>
      </c>
      <c r="I19" s="50" t="e">
        <f t="shared" si="30"/>
        <v>#DIV/0!</v>
      </c>
      <c r="J19" s="202">
        <f>AVERAGE(J6:J17)</f>
        <v>2.61</v>
      </c>
      <c r="K19" s="50">
        <f t="shared" si="30"/>
        <v>0</v>
      </c>
      <c r="L19" s="51" t="e">
        <f t="shared" si="30"/>
        <v>#DIV/0!</v>
      </c>
      <c r="M19" s="47">
        <f t="shared" si="30"/>
        <v>0</v>
      </c>
      <c r="N19" s="50" t="e">
        <f t="shared" si="30"/>
        <v>#DIV/0!</v>
      </c>
      <c r="O19" s="200">
        <f>AVERAGE(C23:C28,C32:C34)</f>
        <v>14.206666666666669</v>
      </c>
      <c r="P19" s="50" t="e">
        <f t="shared" si="30"/>
        <v>#DIV/0!</v>
      </c>
      <c r="Q19" s="200">
        <f>AVERAGE(Q6:Q17)</f>
        <v>2.61</v>
      </c>
      <c r="R19" s="50">
        <f t="shared" si="30"/>
        <v>0</v>
      </c>
      <c r="S19" s="51" t="e">
        <f>SUM(S6:S17)</f>
        <v>#DIV/0!</v>
      </c>
      <c r="T19"/>
      <c r="U19"/>
      <c r="V19"/>
      <c r="X19"/>
      <c r="Y19"/>
      <c r="Z19"/>
      <c r="AA19"/>
      <c r="AB19"/>
      <c r="AC19"/>
      <c r="AD19"/>
      <c r="AE19"/>
      <c r="AF19"/>
      <c r="AI19"/>
    </row>
    <row r="20" spans="1:42" ht="20.100000000000001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</row>
    <row r="21" spans="1:42" ht="20.100000000000001" customHeight="1" thickBot="1" x14ac:dyDescent="0.2">
      <c r="B21" s="52" t="s">
        <v>68</v>
      </c>
      <c r="C21" s="52"/>
      <c r="D21" s="52"/>
      <c r="E21" s="52"/>
      <c r="F21" s="52"/>
      <c r="G21" s="52"/>
      <c r="H21" s="52" t="s">
        <v>69</v>
      </c>
      <c r="I21" s="52"/>
      <c r="K21" s="52" t="s">
        <v>70</v>
      </c>
      <c r="L21" s="52"/>
      <c r="N21" s="52"/>
      <c r="O21" s="52"/>
      <c r="P21" s="52"/>
      <c r="Q21" s="52"/>
    </row>
    <row r="22" spans="1:42" ht="20.100000000000001" customHeight="1" thickBot="1" x14ac:dyDescent="0.2">
      <c r="B22" s="440" t="s">
        <v>71</v>
      </c>
      <c r="C22" s="441"/>
      <c r="D22" s="39"/>
      <c r="E22" s="457"/>
      <c r="F22" s="457"/>
      <c r="G22" s="39"/>
      <c r="H22" s="440" t="s">
        <v>72</v>
      </c>
      <c r="I22" s="441"/>
      <c r="K22" s="134" t="s">
        <v>73</v>
      </c>
      <c r="L22" s="133">
        <v>2019</v>
      </c>
      <c r="M22" s="133">
        <v>2020</v>
      </c>
      <c r="N22" s="188">
        <v>2021</v>
      </c>
      <c r="O22" s="39"/>
      <c r="P22" s="39"/>
      <c r="Q22" s="39"/>
    </row>
    <row r="23" spans="1:42" ht="16.5" thickTop="1" x14ac:dyDescent="0.25">
      <c r="B23" s="173">
        <v>1</v>
      </c>
      <c r="C23" s="227">
        <f>F23+2</f>
        <v>14.92</v>
      </c>
      <c r="D23" s="205"/>
      <c r="E23" s="230">
        <v>45292</v>
      </c>
      <c r="F23" s="206">
        <v>12.92</v>
      </c>
      <c r="G23" s="205"/>
      <c r="H23" s="130">
        <v>1</v>
      </c>
      <c r="I23" s="131">
        <v>1</v>
      </c>
      <c r="K23" s="130">
        <v>1</v>
      </c>
      <c r="L23" s="132">
        <v>0.05</v>
      </c>
      <c r="M23" s="189">
        <v>-0.6</v>
      </c>
      <c r="N23" s="190">
        <v>-1.72</v>
      </c>
      <c r="P23"/>
      <c r="Q23"/>
      <c r="T23"/>
      <c r="U23"/>
      <c r="V23"/>
      <c r="W23"/>
      <c r="X23"/>
      <c r="Y23"/>
      <c r="Z23"/>
      <c r="AA23"/>
      <c r="AB23"/>
      <c r="AC23"/>
      <c r="AD23"/>
      <c r="AE23"/>
      <c r="AF23"/>
      <c r="AI23"/>
    </row>
    <row r="24" spans="1:42" x14ac:dyDescent="0.25">
      <c r="B24" s="58">
        <v>2</v>
      </c>
      <c r="C24" s="228">
        <f t="shared" ref="C24:C34" si="31">F24+2</f>
        <v>15.31</v>
      </c>
      <c r="D24" s="205"/>
      <c r="E24" s="230">
        <v>45261</v>
      </c>
      <c r="F24" s="206">
        <v>13.31</v>
      </c>
      <c r="G24" s="205"/>
      <c r="H24" s="58">
        <v>2</v>
      </c>
      <c r="I24" s="131">
        <v>1</v>
      </c>
      <c r="K24" s="58">
        <v>2</v>
      </c>
      <c r="L24" s="111">
        <v>0.21</v>
      </c>
      <c r="M24" s="191">
        <v>-0.68</v>
      </c>
      <c r="N24" s="192">
        <v>-1.72</v>
      </c>
      <c r="P24"/>
      <c r="Q24"/>
      <c r="T24"/>
      <c r="U24"/>
      <c r="V24"/>
      <c r="W24"/>
      <c r="X24"/>
      <c r="Y24"/>
      <c r="Z24"/>
      <c r="AA24"/>
      <c r="AB24"/>
      <c r="AC24"/>
      <c r="AD24"/>
      <c r="AE24"/>
      <c r="AF24"/>
      <c r="AI24"/>
    </row>
    <row r="25" spans="1:42" x14ac:dyDescent="0.25">
      <c r="B25" s="58">
        <v>3</v>
      </c>
      <c r="C25" s="228">
        <f t="shared" si="31"/>
        <v>15.31</v>
      </c>
      <c r="D25" s="205"/>
      <c r="E25" s="230">
        <v>45261</v>
      </c>
      <c r="F25" s="206">
        <v>13.31</v>
      </c>
      <c r="G25" s="205"/>
      <c r="H25" s="58">
        <v>3</v>
      </c>
      <c r="I25" s="131">
        <v>1</v>
      </c>
      <c r="K25" s="58">
        <v>3</v>
      </c>
      <c r="L25" s="111">
        <v>0.25</v>
      </c>
      <c r="M25" s="191">
        <v>-0.68</v>
      </c>
      <c r="N25" s="192">
        <v>-1.63</v>
      </c>
      <c r="P25"/>
      <c r="Q25"/>
      <c r="T25"/>
      <c r="U25"/>
      <c r="V25"/>
      <c r="W25"/>
      <c r="X25"/>
      <c r="Y25"/>
      <c r="Z25"/>
      <c r="AA25"/>
      <c r="AB25"/>
      <c r="AC25"/>
      <c r="AD25"/>
      <c r="AE25"/>
      <c r="AF25"/>
      <c r="AI25"/>
    </row>
    <row r="26" spans="1:42" x14ac:dyDescent="0.25">
      <c r="B26" s="62">
        <v>4</v>
      </c>
      <c r="C26" s="228">
        <f t="shared" si="31"/>
        <v>13.99</v>
      </c>
      <c r="D26" s="205"/>
      <c r="E26" s="230">
        <v>45017</v>
      </c>
      <c r="F26" s="206">
        <v>11.99</v>
      </c>
      <c r="G26" s="205"/>
      <c r="H26" s="62">
        <v>4</v>
      </c>
      <c r="I26" s="131">
        <v>1</v>
      </c>
      <c r="K26" s="62">
        <v>4</v>
      </c>
      <c r="L26" s="111">
        <v>-0.05</v>
      </c>
      <c r="M26" s="191">
        <v>-0.71</v>
      </c>
      <c r="N26" s="192">
        <v>-1.47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I26"/>
    </row>
    <row r="27" spans="1:42" x14ac:dyDescent="0.25">
      <c r="B27" s="62">
        <v>5</v>
      </c>
      <c r="C27" s="228">
        <f t="shared" si="31"/>
        <v>12.7</v>
      </c>
      <c r="D27" s="205"/>
      <c r="E27" s="230">
        <v>45047</v>
      </c>
      <c r="F27" s="206">
        <v>10.7</v>
      </c>
      <c r="G27" s="205"/>
      <c r="H27" s="62">
        <v>5</v>
      </c>
      <c r="I27" s="131">
        <v>1</v>
      </c>
      <c r="K27" s="62">
        <v>5</v>
      </c>
      <c r="L27" s="111">
        <v>-0.12</v>
      </c>
      <c r="M27" s="191">
        <v>-0.73</v>
      </c>
      <c r="N27" s="192">
        <v>-1.26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I27"/>
    </row>
    <row r="28" spans="1:42" x14ac:dyDescent="0.25">
      <c r="B28" s="62">
        <v>6</v>
      </c>
      <c r="C28" s="228">
        <f t="shared" si="31"/>
        <v>12.29</v>
      </c>
      <c r="D28" s="205"/>
      <c r="E28" s="230">
        <v>45078</v>
      </c>
      <c r="F28" s="206">
        <v>10.29</v>
      </c>
      <c r="G28" s="205"/>
      <c r="H28" s="62">
        <v>6</v>
      </c>
      <c r="I28" s="131">
        <v>1</v>
      </c>
      <c r="K28" s="62">
        <v>6</v>
      </c>
      <c r="L28" s="111">
        <v>-0.19</v>
      </c>
      <c r="M28" s="191">
        <v>-0.75</v>
      </c>
      <c r="N28" s="192">
        <v>-1.1399999999999999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I28"/>
    </row>
    <row r="29" spans="1:42" x14ac:dyDescent="0.25">
      <c r="B29" s="66">
        <v>7</v>
      </c>
      <c r="C29" s="228">
        <f t="shared" si="31"/>
        <v>13.89</v>
      </c>
      <c r="D29" s="205"/>
      <c r="E29" s="230">
        <v>45108</v>
      </c>
      <c r="F29" s="206">
        <v>11.89</v>
      </c>
      <c r="G29" s="205"/>
      <c r="H29" s="66">
        <v>7</v>
      </c>
      <c r="I29" s="131">
        <v>1</v>
      </c>
      <c r="K29" s="66">
        <v>7</v>
      </c>
      <c r="L29" s="111">
        <v>-0.25</v>
      </c>
      <c r="M29" s="191">
        <v>-0.79</v>
      </c>
      <c r="N29" s="192">
        <v>-1.04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I29"/>
    </row>
    <row r="30" spans="1:42" x14ac:dyDescent="0.25">
      <c r="B30" s="66">
        <v>8</v>
      </c>
      <c r="C30" s="228">
        <f t="shared" si="31"/>
        <v>15.01</v>
      </c>
      <c r="D30" s="205"/>
      <c r="E30" s="230">
        <v>45139</v>
      </c>
      <c r="F30" s="206">
        <v>13.01</v>
      </c>
      <c r="G30" s="205"/>
      <c r="H30" s="66">
        <v>8</v>
      </c>
      <c r="I30" s="131">
        <v>1</v>
      </c>
      <c r="K30" s="66">
        <v>8</v>
      </c>
      <c r="L30" s="111">
        <v>-0.35</v>
      </c>
      <c r="M30" s="191">
        <v>-0.84</v>
      </c>
      <c r="N30" s="192">
        <v>-0.98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I30"/>
    </row>
    <row r="31" spans="1:42" x14ac:dyDescent="0.25">
      <c r="B31" s="66">
        <v>9</v>
      </c>
      <c r="C31" s="228">
        <f t="shared" si="31"/>
        <v>15.1</v>
      </c>
      <c r="D31" s="205"/>
      <c r="E31" s="230">
        <v>45170</v>
      </c>
      <c r="F31" s="206">
        <v>13.1</v>
      </c>
      <c r="G31" s="205"/>
      <c r="H31" s="66">
        <v>9</v>
      </c>
      <c r="I31" s="131">
        <v>1</v>
      </c>
      <c r="K31" s="66">
        <v>9</v>
      </c>
      <c r="L31" s="111">
        <v>-0.46</v>
      </c>
      <c r="M31" s="191">
        <v>-0.95</v>
      </c>
      <c r="N31" s="192">
        <v>-0.77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I31"/>
    </row>
    <row r="32" spans="1:42" x14ac:dyDescent="0.25">
      <c r="B32" s="58">
        <v>10</v>
      </c>
      <c r="C32" s="228">
        <f t="shared" si="31"/>
        <v>12.9</v>
      </c>
      <c r="D32" s="205"/>
      <c r="E32" s="230">
        <v>45200</v>
      </c>
      <c r="F32" s="206">
        <v>10.9</v>
      </c>
      <c r="G32" s="205"/>
      <c r="H32" s="58">
        <v>10</v>
      </c>
      <c r="I32" s="131">
        <v>1</v>
      </c>
      <c r="K32" s="58">
        <v>10</v>
      </c>
      <c r="L32" s="111">
        <v>-0.56999999999999995</v>
      </c>
      <c r="M32" s="191">
        <v>-1.1100000000000001</v>
      </c>
      <c r="N32" s="192">
        <v>-0.53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I32"/>
    </row>
    <row r="33" spans="2:37" x14ac:dyDescent="0.25">
      <c r="B33" s="58">
        <v>11</v>
      </c>
      <c r="C33" s="228">
        <f t="shared" si="31"/>
        <v>15.13</v>
      </c>
      <c r="D33" s="205"/>
      <c r="E33" s="230">
        <v>45231</v>
      </c>
      <c r="F33" s="206">
        <v>13.13</v>
      </c>
      <c r="G33" s="205"/>
      <c r="H33" s="58">
        <v>11</v>
      </c>
      <c r="I33" s="131">
        <v>1</v>
      </c>
      <c r="K33" s="58">
        <v>11</v>
      </c>
      <c r="L33" s="111">
        <v>-0.61</v>
      </c>
      <c r="M33" s="191">
        <v>-1.27</v>
      </c>
      <c r="N33" s="192">
        <v>-0.26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I33"/>
    </row>
    <row r="34" spans="2:37" ht="16.5" thickBot="1" x14ac:dyDescent="0.3">
      <c r="B34" s="71">
        <v>12</v>
      </c>
      <c r="C34" s="229">
        <f t="shared" si="31"/>
        <v>15.31</v>
      </c>
      <c r="D34" s="205"/>
      <c r="E34" s="230">
        <v>45261</v>
      </c>
      <c r="F34" s="206">
        <v>13.31</v>
      </c>
      <c r="G34" s="205"/>
      <c r="H34" s="71">
        <v>12</v>
      </c>
      <c r="I34" s="72">
        <v>1</v>
      </c>
      <c r="K34" s="71">
        <v>12</v>
      </c>
      <c r="L34" s="112">
        <v>-0.68</v>
      </c>
      <c r="M34" s="193">
        <v>-1.41</v>
      </c>
      <c r="N34" s="194">
        <v>0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I34"/>
    </row>
    <row r="35" spans="2:37" x14ac:dyDescent="0.15">
      <c r="T35"/>
      <c r="U35"/>
      <c r="V35"/>
      <c r="W35"/>
      <c r="X35"/>
      <c r="Y35"/>
      <c r="Z35"/>
      <c r="AA35"/>
      <c r="AB35"/>
      <c r="AC35"/>
      <c r="AD35"/>
      <c r="AE35"/>
      <c r="AF35"/>
      <c r="AI35"/>
    </row>
    <row r="36" spans="2:37" x14ac:dyDescent="0.15">
      <c r="B36" s="39" t="s">
        <v>74</v>
      </c>
      <c r="C36" s="39"/>
      <c r="D36" s="39"/>
      <c r="E36" s="39"/>
      <c r="G36" s="53" t="s">
        <v>75</v>
      </c>
      <c r="H36" s="53"/>
      <c r="I36" s="53"/>
      <c r="J36" s="53"/>
      <c r="K36" s="54"/>
      <c r="O36" s="39" t="s">
        <v>76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I36"/>
    </row>
    <row r="37" spans="2:37" ht="16.5" thickBot="1" x14ac:dyDescent="0.2">
      <c r="B37" s="39"/>
      <c r="C37" s="39"/>
      <c r="D37" s="39"/>
      <c r="E37" s="39"/>
      <c r="G37" s="55"/>
      <c r="H37" s="55"/>
      <c r="I37" s="55"/>
      <c r="J37" s="55"/>
      <c r="K37" s="56"/>
      <c r="O37" s="39"/>
      <c r="AG37" s="40"/>
      <c r="AI37"/>
      <c r="AJ37" s="40"/>
    </row>
    <row r="38" spans="2:37" ht="16.5" thickBot="1" x14ac:dyDescent="0.2">
      <c r="B38" s="500" t="s">
        <v>77</v>
      </c>
      <c r="C38" s="501"/>
      <c r="D38" s="502">
        <f>M54</f>
        <v>0</v>
      </c>
      <c r="E38" s="503"/>
      <c r="G38" s="442" t="s">
        <v>78</v>
      </c>
      <c r="H38" s="443"/>
      <c r="I38" s="443"/>
      <c r="J38" s="443"/>
      <c r="K38" s="443"/>
      <c r="L38" s="444"/>
      <c r="M38" s="57" t="s">
        <v>79</v>
      </c>
      <c r="Q38" s="82" t="s">
        <v>80</v>
      </c>
      <c r="R38" s="83" t="s">
        <v>59</v>
      </c>
      <c r="S38" s="84" t="s">
        <v>57</v>
      </c>
      <c r="AG38" s="40"/>
      <c r="AH38" s="40"/>
      <c r="AI38"/>
      <c r="AK38" s="40"/>
    </row>
    <row r="39" spans="2:37" x14ac:dyDescent="0.15">
      <c r="B39" s="447" t="s">
        <v>81</v>
      </c>
      <c r="C39" s="448"/>
      <c r="D39" s="449" t="e">
        <f>G54/D38</f>
        <v>#DIV/0!</v>
      </c>
      <c r="E39" s="450"/>
      <c r="G39" s="454" t="s">
        <v>82</v>
      </c>
      <c r="H39" s="445" t="s">
        <v>83</v>
      </c>
      <c r="I39" s="445" t="s">
        <v>84</v>
      </c>
      <c r="J39" s="456" t="s">
        <v>85</v>
      </c>
      <c r="K39" s="456" t="s">
        <v>65</v>
      </c>
      <c r="L39" s="456" t="s">
        <v>86</v>
      </c>
      <c r="M39" s="483" t="s">
        <v>87</v>
      </c>
      <c r="O39" s="74" t="s">
        <v>88</v>
      </c>
      <c r="P39" s="75"/>
      <c r="Q39" s="85"/>
      <c r="R39" s="86"/>
      <c r="S39" s="87" t="e">
        <f>'提案書作成（夏季他季）'!L30</f>
        <v>#DIV/0!</v>
      </c>
    </row>
    <row r="40" spans="2:37" ht="16.5" thickBot="1" x14ac:dyDescent="0.2">
      <c r="B40" s="59"/>
      <c r="C40" s="39"/>
      <c r="D40" s="60"/>
      <c r="E40" s="61"/>
      <c r="G40" s="455"/>
      <c r="H40" s="446"/>
      <c r="I40" s="446"/>
      <c r="J40" s="478"/>
      <c r="K40" s="478"/>
      <c r="L40" s="478"/>
      <c r="M40" s="484"/>
      <c r="O40" s="76" t="s">
        <v>89</v>
      </c>
      <c r="P40" s="77"/>
      <c r="Q40" s="88"/>
      <c r="R40" s="89"/>
      <c r="S40" s="90" t="e">
        <f>'提案書作成（夏季他季）'!L51</f>
        <v>#DIV/0!</v>
      </c>
    </row>
    <row r="41" spans="2:37" ht="16.5" thickTop="1" x14ac:dyDescent="0.25">
      <c r="B41" s="474" t="s">
        <v>90</v>
      </c>
      <c r="C41" s="475"/>
      <c r="D41" s="476" t="e">
        <f>I54</f>
        <v>#DIV/0!</v>
      </c>
      <c r="E41" s="477"/>
      <c r="G41" s="63" t="e">
        <f t="shared" ref="G41:G52" si="32">B6+D6+G6+N6</f>
        <v>#DIV/0!</v>
      </c>
      <c r="H41" s="129">
        <f t="shared" ref="H41:H52" si="33">M41*V41</f>
        <v>0</v>
      </c>
      <c r="I41" s="107" t="e">
        <f>G41+H41</f>
        <v>#DIV/0!</v>
      </c>
      <c r="J41" s="64" t="e">
        <f t="shared" ref="J41:J52" si="34">I6+P6</f>
        <v>#DIV/0!</v>
      </c>
      <c r="K41" s="64">
        <f>C6+K6+R6</f>
        <v>0</v>
      </c>
      <c r="L41" s="64" t="e">
        <f>I41-(J41+K41)</f>
        <v>#DIV/0!</v>
      </c>
      <c r="M41" s="65">
        <f t="shared" ref="M41:M52" si="35">M6+F6</f>
        <v>0</v>
      </c>
      <c r="O41" s="472" t="s">
        <v>91</v>
      </c>
      <c r="P41" s="473"/>
      <c r="Q41" s="88"/>
      <c r="R41" s="89"/>
      <c r="S41" s="120" t="e">
        <f>H54/M54</f>
        <v>#DIV/0!</v>
      </c>
      <c r="T41" s="7">
        <f>'提案書作成（夏季他季）'!A18</f>
        <v>45292</v>
      </c>
      <c r="U41" s="73">
        <f t="shared" ref="U41:U52" si="36">MONTH(T41)</f>
        <v>1</v>
      </c>
      <c r="V41" s="116">
        <v>1</v>
      </c>
    </row>
    <row r="42" spans="2:37" x14ac:dyDescent="0.25">
      <c r="B42" s="474" t="s">
        <v>92</v>
      </c>
      <c r="C42" s="475"/>
      <c r="D42" s="504" t="e">
        <f>L54</f>
        <v>#DIV/0!</v>
      </c>
      <c r="E42" s="477"/>
      <c r="G42" s="63" t="e">
        <f t="shared" si="32"/>
        <v>#DIV/0!</v>
      </c>
      <c r="H42" s="129">
        <f t="shared" si="33"/>
        <v>0</v>
      </c>
      <c r="I42" s="107" t="e">
        <f t="shared" ref="I42:I52" si="37">G42+H42</f>
        <v>#DIV/0!</v>
      </c>
      <c r="J42" s="64" t="e">
        <f t="shared" si="34"/>
        <v>#DIV/0!</v>
      </c>
      <c r="K42" s="64">
        <f t="shared" ref="K42:K52" si="38">C7+K7+R7</f>
        <v>0</v>
      </c>
      <c r="L42" s="64" t="e">
        <f t="shared" ref="L42:L52" si="39">I42-(J42+K42)</f>
        <v>#DIV/0!</v>
      </c>
      <c r="M42" s="65">
        <f t="shared" si="35"/>
        <v>0</v>
      </c>
      <c r="O42" s="78" t="s">
        <v>93</v>
      </c>
      <c r="P42" s="79"/>
      <c r="Q42" s="88">
        <v>11.88</v>
      </c>
      <c r="R42" s="91">
        <v>8.43</v>
      </c>
      <c r="S42" s="92">
        <f>Q42+R42</f>
        <v>20.310000000000002</v>
      </c>
      <c r="T42" s="7">
        <f>'提案書作成（夏季他季）'!A19</f>
        <v>45323</v>
      </c>
      <c r="U42" s="73">
        <f t="shared" si="36"/>
        <v>2</v>
      </c>
      <c r="V42" s="116">
        <v>1</v>
      </c>
    </row>
    <row r="43" spans="2:37" ht="16.5" thickBot="1" x14ac:dyDescent="0.3">
      <c r="B43" s="474" t="s">
        <v>94</v>
      </c>
      <c r="C43" s="475"/>
      <c r="D43" s="505" t="e">
        <f>D42/D41</f>
        <v>#DIV/0!</v>
      </c>
      <c r="E43" s="506"/>
      <c r="G43" s="63" t="e">
        <f t="shared" si="32"/>
        <v>#DIV/0!</v>
      </c>
      <c r="H43" s="129">
        <f t="shared" si="33"/>
        <v>0</v>
      </c>
      <c r="I43" s="107" t="e">
        <f t="shared" si="37"/>
        <v>#DIV/0!</v>
      </c>
      <c r="J43" s="64" t="e">
        <f t="shared" si="34"/>
        <v>#DIV/0!</v>
      </c>
      <c r="K43" s="64">
        <f t="shared" si="38"/>
        <v>0</v>
      </c>
      <c r="L43" s="64" t="e">
        <f t="shared" si="39"/>
        <v>#DIV/0!</v>
      </c>
      <c r="M43" s="65">
        <f t="shared" si="35"/>
        <v>0</v>
      </c>
      <c r="O43" s="80" t="s">
        <v>95</v>
      </c>
      <c r="P43" s="81" t="s">
        <v>96</v>
      </c>
      <c r="Q43" s="93"/>
      <c r="R43" s="94"/>
      <c r="S43" s="95" t="e">
        <f>S40+S41-S42</f>
        <v>#DIV/0!</v>
      </c>
      <c r="T43" s="7">
        <f>'提案書作成（夏季他季）'!A20</f>
        <v>45352</v>
      </c>
      <c r="U43" s="73">
        <f t="shared" si="36"/>
        <v>3</v>
      </c>
      <c r="V43" s="116">
        <v>1</v>
      </c>
    </row>
    <row r="44" spans="2:37" x14ac:dyDescent="0.25">
      <c r="B44" s="59"/>
      <c r="C44" s="39"/>
      <c r="E44" s="67"/>
      <c r="G44" s="63" t="e">
        <f t="shared" si="32"/>
        <v>#DIV/0!</v>
      </c>
      <c r="H44" s="129">
        <f t="shared" si="33"/>
        <v>0</v>
      </c>
      <c r="I44" s="107" t="e">
        <f t="shared" si="37"/>
        <v>#DIV/0!</v>
      </c>
      <c r="J44" s="64" t="e">
        <f t="shared" si="34"/>
        <v>#DIV/0!</v>
      </c>
      <c r="K44" s="64">
        <f t="shared" si="38"/>
        <v>0</v>
      </c>
      <c r="L44" s="64" t="e">
        <f t="shared" si="39"/>
        <v>#DIV/0!</v>
      </c>
      <c r="M44" s="65">
        <f t="shared" si="35"/>
        <v>0</v>
      </c>
      <c r="T44" s="7">
        <f>'提案書作成（夏季他季）'!A21</f>
        <v>45383</v>
      </c>
      <c r="U44" s="73">
        <f t="shared" si="36"/>
        <v>4</v>
      </c>
      <c r="V44" s="116">
        <v>1</v>
      </c>
    </row>
    <row r="45" spans="2:37" ht="16.5" thickBot="1" x14ac:dyDescent="0.3">
      <c r="B45" s="496" t="s">
        <v>97</v>
      </c>
      <c r="C45" s="497"/>
      <c r="D45" s="498">
        <f>C46*'提案書作成（夏季他季）'!H7*1.1*12</f>
        <v>0</v>
      </c>
      <c r="E45" s="499"/>
      <c r="G45" s="63" t="e">
        <f t="shared" si="32"/>
        <v>#DIV/0!</v>
      </c>
      <c r="H45" s="129">
        <f t="shared" si="33"/>
        <v>0</v>
      </c>
      <c r="I45" s="107" t="e">
        <f t="shared" si="37"/>
        <v>#DIV/0!</v>
      </c>
      <c r="J45" s="64" t="e">
        <f t="shared" si="34"/>
        <v>#DIV/0!</v>
      </c>
      <c r="K45" s="64">
        <f t="shared" si="38"/>
        <v>0</v>
      </c>
      <c r="L45" s="64" t="e">
        <f t="shared" si="39"/>
        <v>#DIV/0!</v>
      </c>
      <c r="M45" s="65">
        <f t="shared" si="35"/>
        <v>0</v>
      </c>
      <c r="T45" s="7">
        <f>'提案書作成（夏季他季）'!A22</f>
        <v>45413</v>
      </c>
      <c r="U45" s="73">
        <f t="shared" si="36"/>
        <v>5</v>
      </c>
      <c r="V45" s="116">
        <v>1</v>
      </c>
    </row>
    <row r="46" spans="2:37" ht="16.5" thickBot="1" x14ac:dyDescent="0.3">
      <c r="B46" s="96" t="s">
        <v>98</v>
      </c>
      <c r="C46" s="68"/>
      <c r="D46" s="109"/>
      <c r="E46" s="110"/>
      <c r="G46" s="63" t="e">
        <f t="shared" si="32"/>
        <v>#DIV/0!</v>
      </c>
      <c r="H46" s="129">
        <f t="shared" si="33"/>
        <v>0</v>
      </c>
      <c r="I46" s="107" t="e">
        <f t="shared" si="37"/>
        <v>#DIV/0!</v>
      </c>
      <c r="J46" s="64" t="e">
        <f t="shared" si="34"/>
        <v>#DIV/0!</v>
      </c>
      <c r="K46" s="64">
        <f t="shared" si="38"/>
        <v>0</v>
      </c>
      <c r="L46" s="64" t="e">
        <f t="shared" si="39"/>
        <v>#DIV/0!</v>
      </c>
      <c r="M46" s="65">
        <f t="shared" si="35"/>
        <v>0</v>
      </c>
      <c r="T46" s="7">
        <f>'提案書作成（夏季他季）'!A23</f>
        <v>45444</v>
      </c>
      <c r="U46" s="73">
        <f t="shared" si="36"/>
        <v>6</v>
      </c>
      <c r="V46" s="116">
        <v>1</v>
      </c>
    </row>
    <row r="47" spans="2:37" x14ac:dyDescent="0.25">
      <c r="B47" s="485" t="s">
        <v>99</v>
      </c>
      <c r="C47" s="486"/>
      <c r="D47" s="487">
        <f>(38685183*('提案書作成（夏季他季）'!H7/9527))</f>
        <v>0</v>
      </c>
      <c r="E47" s="488"/>
      <c r="F47" s="40" t="s">
        <v>100</v>
      </c>
      <c r="G47" s="63" t="e">
        <f t="shared" si="32"/>
        <v>#DIV/0!</v>
      </c>
      <c r="H47" s="129">
        <f>M47*V47</f>
        <v>0</v>
      </c>
      <c r="I47" s="107" t="e">
        <f t="shared" si="37"/>
        <v>#DIV/0!</v>
      </c>
      <c r="J47" s="64" t="e">
        <f t="shared" si="34"/>
        <v>#DIV/0!</v>
      </c>
      <c r="K47" s="64">
        <f t="shared" si="38"/>
        <v>0</v>
      </c>
      <c r="L47" s="64" t="e">
        <f t="shared" si="39"/>
        <v>#DIV/0!</v>
      </c>
      <c r="M47" s="65">
        <f t="shared" si="35"/>
        <v>0</v>
      </c>
      <c r="T47" s="7">
        <f>'提案書作成（夏季他季）'!A24</f>
        <v>45474</v>
      </c>
      <c r="U47" s="73">
        <f t="shared" si="36"/>
        <v>7</v>
      </c>
      <c r="V47" s="116">
        <v>1</v>
      </c>
    </row>
    <row r="48" spans="2:37" x14ac:dyDescent="0.25">
      <c r="B48" s="195"/>
      <c r="E48" s="67"/>
      <c r="G48" s="63" t="e">
        <f t="shared" si="32"/>
        <v>#DIV/0!</v>
      </c>
      <c r="H48" s="129">
        <f t="shared" si="33"/>
        <v>0</v>
      </c>
      <c r="I48" s="107" t="e">
        <f t="shared" si="37"/>
        <v>#DIV/0!</v>
      </c>
      <c r="J48" s="64" t="e">
        <f t="shared" si="34"/>
        <v>#DIV/0!</v>
      </c>
      <c r="K48" s="64">
        <f t="shared" si="38"/>
        <v>0</v>
      </c>
      <c r="L48" s="64" t="e">
        <f t="shared" si="39"/>
        <v>#DIV/0!</v>
      </c>
      <c r="M48" s="65">
        <f t="shared" si="35"/>
        <v>0</v>
      </c>
      <c r="T48" s="7">
        <f>'提案書作成（夏季他季）'!A25</f>
        <v>45505</v>
      </c>
      <c r="U48" s="73">
        <f t="shared" si="36"/>
        <v>8</v>
      </c>
      <c r="V48" s="116">
        <v>1</v>
      </c>
    </row>
    <row r="49" spans="2:22" x14ac:dyDescent="0.25">
      <c r="B49" s="466" t="s">
        <v>101</v>
      </c>
      <c r="C49" s="467"/>
      <c r="D49" s="468" t="e">
        <f>D42-D45-D47</f>
        <v>#DIV/0!</v>
      </c>
      <c r="E49" s="469"/>
      <c r="G49" s="63" t="e">
        <f t="shared" si="32"/>
        <v>#DIV/0!</v>
      </c>
      <c r="H49" s="129">
        <f t="shared" si="33"/>
        <v>0</v>
      </c>
      <c r="I49" s="107" t="e">
        <f t="shared" si="37"/>
        <v>#DIV/0!</v>
      </c>
      <c r="J49" s="64" t="e">
        <f t="shared" si="34"/>
        <v>#DIV/0!</v>
      </c>
      <c r="K49" s="64">
        <f t="shared" si="38"/>
        <v>0</v>
      </c>
      <c r="L49" s="64" t="e">
        <f t="shared" si="39"/>
        <v>#DIV/0!</v>
      </c>
      <c r="M49" s="65">
        <f t="shared" si="35"/>
        <v>0</v>
      </c>
      <c r="T49" s="7">
        <f>'提案書作成（夏季他季）'!A26</f>
        <v>45536</v>
      </c>
      <c r="U49" s="73">
        <f t="shared" si="36"/>
        <v>9</v>
      </c>
      <c r="V49" s="116">
        <v>1</v>
      </c>
    </row>
    <row r="50" spans="2:22" ht="16.5" thickBot="1" x14ac:dyDescent="0.3">
      <c r="B50" s="108"/>
      <c r="C50" s="69"/>
      <c r="D50" s="69"/>
      <c r="E50" s="70"/>
      <c r="G50" s="63" t="e">
        <f t="shared" si="32"/>
        <v>#DIV/0!</v>
      </c>
      <c r="H50" s="129">
        <f t="shared" si="33"/>
        <v>0</v>
      </c>
      <c r="I50" s="107" t="e">
        <f t="shared" si="37"/>
        <v>#DIV/0!</v>
      </c>
      <c r="J50" s="64" t="e">
        <f t="shared" si="34"/>
        <v>#DIV/0!</v>
      </c>
      <c r="K50" s="64">
        <f t="shared" si="38"/>
        <v>0</v>
      </c>
      <c r="L50" s="64" t="e">
        <f t="shared" si="39"/>
        <v>#DIV/0!</v>
      </c>
      <c r="M50" s="65">
        <f t="shared" si="35"/>
        <v>0</v>
      </c>
      <c r="T50" s="7">
        <f>'提案書作成（夏季他季）'!A27</f>
        <v>45566</v>
      </c>
      <c r="U50" s="73">
        <f t="shared" si="36"/>
        <v>10</v>
      </c>
      <c r="V50" s="116">
        <v>1</v>
      </c>
    </row>
    <row r="51" spans="2:22" ht="16.5" thickBot="1" x14ac:dyDescent="0.3">
      <c r="G51" s="63" t="e">
        <f>B16+D16+G16+N16</f>
        <v>#DIV/0!</v>
      </c>
      <c r="H51" s="129">
        <f t="shared" si="33"/>
        <v>0</v>
      </c>
      <c r="I51" s="107" t="e">
        <f t="shared" si="37"/>
        <v>#DIV/0!</v>
      </c>
      <c r="J51" s="64" t="e">
        <f t="shared" si="34"/>
        <v>#DIV/0!</v>
      </c>
      <c r="K51" s="64">
        <f t="shared" si="38"/>
        <v>0</v>
      </c>
      <c r="L51" s="64" t="e">
        <f t="shared" si="39"/>
        <v>#DIV/0!</v>
      </c>
      <c r="M51" s="65">
        <f t="shared" si="35"/>
        <v>0</v>
      </c>
      <c r="T51" s="7">
        <f>'提案書作成（夏季他季）'!A28</f>
        <v>45597</v>
      </c>
      <c r="U51" s="73">
        <f t="shared" si="36"/>
        <v>11</v>
      </c>
      <c r="V51" s="116">
        <v>1</v>
      </c>
    </row>
    <row r="52" spans="2:22" ht="16.5" thickBot="1" x14ac:dyDescent="0.3">
      <c r="B52" s="470" t="s">
        <v>102</v>
      </c>
      <c r="C52" s="471"/>
      <c r="D52" s="176" t="e">
        <f>IF('提案書作成（夏季他季）'!M30&lt;=0.1,8,IF('提案書作成（夏季他季）'!M30&lt;=0.2,7,IF('提案書作成（夏季他季）'!M30&lt;=0.3,6,IF('提案書作成（夏季他季）'!M30&lt;=0.4,5,1))))</f>
        <v>#DIV/0!</v>
      </c>
      <c r="E52" s="148" t="s">
        <v>103</v>
      </c>
      <c r="G52" s="63" t="e">
        <f t="shared" si="32"/>
        <v>#DIV/0!</v>
      </c>
      <c r="H52" s="129">
        <f t="shared" si="33"/>
        <v>0</v>
      </c>
      <c r="I52" s="107" t="e">
        <f t="shared" si="37"/>
        <v>#DIV/0!</v>
      </c>
      <c r="J52" s="64" t="e">
        <f t="shared" si="34"/>
        <v>#DIV/0!</v>
      </c>
      <c r="K52" s="64">
        <f t="shared" si="38"/>
        <v>0</v>
      </c>
      <c r="L52" s="64" t="e">
        <f t="shared" si="39"/>
        <v>#DIV/0!</v>
      </c>
      <c r="M52" s="65">
        <f t="shared" si="35"/>
        <v>0</v>
      </c>
      <c r="T52" s="174">
        <f>'提案書作成（夏季他季）'!A29</f>
        <v>45627</v>
      </c>
      <c r="U52" s="73">
        <f t="shared" si="36"/>
        <v>12</v>
      </c>
      <c r="V52" s="116">
        <v>1</v>
      </c>
    </row>
    <row r="53" spans="2:22" ht="16.5" thickBot="1" x14ac:dyDescent="0.2">
      <c r="B53" s="52" t="s">
        <v>104</v>
      </c>
    </row>
    <row r="54" spans="2:22" ht="16.5" thickBot="1" x14ac:dyDescent="0.2">
      <c r="B54" s="464" t="s">
        <v>105</v>
      </c>
      <c r="C54" s="465"/>
      <c r="D54" s="177" t="e">
        <f>'提案書作成（夏季他季）'!K53*100</f>
        <v>#DIV/0!</v>
      </c>
      <c r="E54" s="178" t="s">
        <v>103</v>
      </c>
      <c r="F54" s="175" t="s">
        <v>106</v>
      </c>
      <c r="G54" s="49" t="e">
        <f t="shared" ref="G54:M54" si="40">SUM(G41:G52)</f>
        <v>#DIV/0!</v>
      </c>
      <c r="H54" s="50">
        <f t="shared" si="40"/>
        <v>0</v>
      </c>
      <c r="I54" s="50" t="e">
        <f t="shared" si="40"/>
        <v>#DIV/0!</v>
      </c>
      <c r="J54" s="50" t="e">
        <f t="shared" si="40"/>
        <v>#DIV/0!</v>
      </c>
      <c r="K54" s="50">
        <f t="shared" si="40"/>
        <v>0</v>
      </c>
      <c r="L54" s="50" t="e">
        <f t="shared" si="40"/>
        <v>#DIV/0!</v>
      </c>
      <c r="M54" s="51">
        <f t="shared" si="40"/>
        <v>0</v>
      </c>
    </row>
    <row r="55" spans="2:22" ht="16.5" thickBot="1" x14ac:dyDescent="0.2">
      <c r="B55" s="460" t="s">
        <v>107</v>
      </c>
      <c r="C55" s="461"/>
      <c r="D55" s="462" t="e">
        <f>'提案書作成（夏季他季）'!K54</f>
        <v>#DIV/0!</v>
      </c>
      <c r="E55" s="463"/>
    </row>
  </sheetData>
  <mergeCells count="62">
    <mergeCell ref="B47:C47"/>
    <mergeCell ref="D47:E47"/>
    <mergeCell ref="E4:E5"/>
    <mergeCell ref="D4:D5"/>
    <mergeCell ref="B3:E3"/>
    <mergeCell ref="B45:C45"/>
    <mergeCell ref="D45:E45"/>
    <mergeCell ref="B38:C38"/>
    <mergeCell ref="D38:E38"/>
    <mergeCell ref="D42:E42"/>
    <mergeCell ref="B43:C43"/>
    <mergeCell ref="D43:E43"/>
    <mergeCell ref="B42:C42"/>
    <mergeCell ref="AH3:AN3"/>
    <mergeCell ref="AH4:AH5"/>
    <mergeCell ref="AJ4:AK4"/>
    <mergeCell ref="AL4:AM4"/>
    <mergeCell ref="AN4:AN5"/>
    <mergeCell ref="AA3:AG3"/>
    <mergeCell ref="AA4:AA5"/>
    <mergeCell ref="AC4:AD4"/>
    <mergeCell ref="AE4:AF4"/>
    <mergeCell ref="AG4:AG5"/>
    <mergeCell ref="T3:Z3"/>
    <mergeCell ref="T4:T5"/>
    <mergeCell ref="V4:W4"/>
    <mergeCell ref="X4:Y4"/>
    <mergeCell ref="Z4:Z5"/>
    <mergeCell ref="S4:S5"/>
    <mergeCell ref="M4:M5"/>
    <mergeCell ref="L39:L40"/>
    <mergeCell ref="M39:M40"/>
    <mergeCell ref="J4:K4"/>
    <mergeCell ref="O4:P4"/>
    <mergeCell ref="O1:Q1"/>
    <mergeCell ref="M3:S3"/>
    <mergeCell ref="B55:C55"/>
    <mergeCell ref="D55:E55"/>
    <mergeCell ref="B54:C54"/>
    <mergeCell ref="B49:C49"/>
    <mergeCell ref="D49:E49"/>
    <mergeCell ref="B52:C52"/>
    <mergeCell ref="O41:P41"/>
    <mergeCell ref="B41:C41"/>
    <mergeCell ref="D41:E41"/>
    <mergeCell ref="Q4:R4"/>
    <mergeCell ref="G39:G40"/>
    <mergeCell ref="J39:J40"/>
    <mergeCell ref="K39:K40"/>
    <mergeCell ref="L4:L5"/>
    <mergeCell ref="A3:A5"/>
    <mergeCell ref="H22:I22"/>
    <mergeCell ref="G38:L38"/>
    <mergeCell ref="H39:H40"/>
    <mergeCell ref="I39:I40"/>
    <mergeCell ref="B39:C39"/>
    <mergeCell ref="D39:E39"/>
    <mergeCell ref="F3:L3"/>
    <mergeCell ref="F4:F5"/>
    <mergeCell ref="H4:I4"/>
    <mergeCell ref="B22:C22"/>
    <mergeCell ref="E22:F22"/>
  </mergeCells>
  <phoneticPr fontId="2"/>
  <pageMargins left="0.7" right="0.7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9DDC-3F1F-4035-9656-7CE26F40A30E}">
  <sheetPr>
    <tabColor rgb="FF00B0F0"/>
    <pageSetUpPr fitToPage="1"/>
  </sheetPr>
  <dimension ref="A1:U91"/>
  <sheetViews>
    <sheetView topLeftCell="A31" zoomScale="70" zoomScaleNormal="70" workbookViewId="0">
      <selection activeCell="S20" sqref="S20"/>
    </sheetView>
  </sheetViews>
  <sheetFormatPr defaultColWidth="9" defaultRowHeight="15.75" x14ac:dyDescent="0.15"/>
  <cols>
    <col min="1" max="1" width="14.125" style="8" customWidth="1"/>
    <col min="2" max="2" width="12.625" style="8" bestFit="1" customWidth="1"/>
    <col min="3" max="5" width="12.625" style="8" customWidth="1"/>
    <col min="6" max="6" width="12" style="8" customWidth="1"/>
    <col min="7" max="7" width="11.25" style="8" customWidth="1"/>
    <col min="8" max="8" width="13.875" style="8" bestFit="1" customWidth="1"/>
    <col min="9" max="9" width="17.25" style="8" customWidth="1"/>
    <col min="10" max="10" width="17.125" style="8" customWidth="1"/>
    <col min="11" max="11" width="16.875" style="8" bestFit="1" customWidth="1"/>
    <col min="12" max="12" width="13" style="8" customWidth="1"/>
    <col min="13" max="13" width="13.375" style="8" customWidth="1"/>
    <col min="14" max="14" width="12.375" style="10" customWidth="1"/>
    <col min="15" max="15" width="9" style="1"/>
    <col min="16" max="16" width="11.625" style="1" bestFit="1" customWidth="1"/>
    <col min="17" max="16384" width="9" style="1"/>
  </cols>
  <sheetData>
    <row r="1" spans="1:15" ht="12.95" customHeight="1" x14ac:dyDescent="0.15">
      <c r="A1" s="400" t="s">
        <v>0</v>
      </c>
      <c r="B1" s="400"/>
      <c r="C1" s="400"/>
      <c r="D1" s="400"/>
      <c r="E1" s="400"/>
      <c r="F1" s="400"/>
      <c r="G1" s="400"/>
      <c r="J1" s="372" t="s">
        <v>1</v>
      </c>
      <c r="K1" s="372"/>
      <c r="L1" s="359">
        <v>45516</v>
      </c>
      <c r="M1" s="359"/>
      <c r="N1" s="359"/>
    </row>
    <row r="2" spans="1:15" ht="12.95" customHeight="1" x14ac:dyDescent="0.15">
      <c r="A2" s="400"/>
      <c r="B2" s="400"/>
      <c r="C2" s="400"/>
      <c r="D2" s="400"/>
      <c r="E2" s="400"/>
      <c r="F2" s="400"/>
      <c r="G2" s="400"/>
      <c r="J2" s="373"/>
      <c r="K2" s="373"/>
      <c r="L2" s="360"/>
      <c r="M2" s="360"/>
      <c r="N2" s="360"/>
    </row>
    <row r="3" spans="1:15" ht="46.5" customHeight="1" x14ac:dyDescent="0.35">
      <c r="A3" s="400"/>
      <c r="B3" s="400"/>
      <c r="C3" s="400"/>
      <c r="D3" s="400"/>
      <c r="E3" s="400"/>
      <c r="F3" s="400"/>
      <c r="G3" s="400"/>
      <c r="J3" s="361" t="s">
        <v>2</v>
      </c>
      <c r="K3" s="361"/>
      <c r="L3" s="361"/>
      <c r="M3" s="361"/>
      <c r="N3" s="361"/>
    </row>
    <row r="4" spans="1:15" ht="35.1" customHeight="1" x14ac:dyDescent="0.3">
      <c r="A4" s="408" t="s">
        <v>3</v>
      </c>
      <c r="B4" s="408"/>
      <c r="C4" s="408"/>
      <c r="D4" s="408"/>
      <c r="F4" s="373" t="s">
        <v>146</v>
      </c>
      <c r="G4" s="373"/>
      <c r="H4" s="9" t="s">
        <v>5</v>
      </c>
      <c r="I4" s="373" t="s">
        <v>145</v>
      </c>
      <c r="J4" s="373"/>
      <c r="O4" s="4"/>
    </row>
    <row r="5" spans="1:15" ht="8.4499999999999993" customHeight="1" thickBot="1" x14ac:dyDescent="0.2">
      <c r="O5" s="4"/>
    </row>
    <row r="6" spans="1:15" ht="35.1" customHeight="1" x14ac:dyDescent="0.15">
      <c r="A6" s="401" t="s">
        <v>7</v>
      </c>
      <c r="B6" s="402"/>
      <c r="C6" s="510"/>
      <c r="D6" s="510"/>
      <c r="E6" s="510"/>
      <c r="F6" s="155" t="s">
        <v>8</v>
      </c>
      <c r="G6" s="156" t="s">
        <v>9</v>
      </c>
      <c r="H6" s="374" t="s">
        <v>10</v>
      </c>
      <c r="I6" s="374"/>
      <c r="J6" s="375"/>
      <c r="K6" s="11"/>
      <c r="L6" s="11"/>
      <c r="M6" s="11"/>
      <c r="N6" s="12"/>
      <c r="O6" s="4"/>
    </row>
    <row r="7" spans="1:15" ht="35.1" customHeight="1" thickBot="1" x14ac:dyDescent="0.2">
      <c r="A7" s="404" t="s">
        <v>11</v>
      </c>
      <c r="B7" s="405"/>
      <c r="C7" s="406"/>
      <c r="D7" s="406"/>
      <c r="E7" s="406"/>
      <c r="F7" s="407"/>
      <c r="G7" s="157" t="s">
        <v>28</v>
      </c>
      <c r="H7" s="376">
        <f>電力削減シミュレーター!E9</f>
        <v>0</v>
      </c>
      <c r="I7" s="376"/>
      <c r="J7" s="158" t="s">
        <v>13</v>
      </c>
      <c r="K7" s="11"/>
      <c r="L7" s="11"/>
      <c r="M7" s="11"/>
      <c r="N7" s="12"/>
      <c r="O7" s="4"/>
    </row>
    <row r="8" spans="1:15" ht="35.1" customHeight="1" thickBot="1" x14ac:dyDescent="0.2">
      <c r="A8" s="404" t="s">
        <v>14</v>
      </c>
      <c r="B8" s="405"/>
      <c r="C8" s="406"/>
      <c r="D8" s="406"/>
      <c r="E8" s="406"/>
      <c r="F8" s="407"/>
      <c r="G8" s="159" t="s">
        <v>15</v>
      </c>
      <c r="H8" s="423">
        <v>6000</v>
      </c>
      <c r="I8" s="423"/>
      <c r="J8" s="160" t="s">
        <v>16</v>
      </c>
      <c r="K8" s="11"/>
      <c r="L8" s="11"/>
      <c r="M8" s="153" t="s">
        <v>17</v>
      </c>
      <c r="N8" s="154" t="s">
        <v>18</v>
      </c>
      <c r="O8" s="4"/>
    </row>
    <row r="9" spans="1:15" ht="35.1" customHeight="1" thickBot="1" x14ac:dyDescent="0.2">
      <c r="A9" s="433" t="s">
        <v>19</v>
      </c>
      <c r="B9" s="434"/>
      <c r="C9" s="435"/>
      <c r="D9" s="435"/>
      <c r="E9" s="435"/>
      <c r="F9" s="436"/>
      <c r="G9" s="135"/>
      <c r="H9" s="136"/>
      <c r="I9" s="11"/>
      <c r="J9" s="11"/>
      <c r="K9" s="11"/>
      <c r="L9" s="11"/>
      <c r="M9" s="368" t="s">
        <v>20</v>
      </c>
      <c r="N9" s="370" t="s">
        <v>20</v>
      </c>
      <c r="O9" s="4"/>
    </row>
    <row r="10" spans="1:15" ht="26.25" customHeight="1" thickBo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369"/>
      <c r="N10" s="371"/>
      <c r="O10" s="4"/>
    </row>
    <row r="11" spans="1:15" ht="35.1" customHeight="1" x14ac:dyDescent="0.15">
      <c r="A11" s="408" t="s">
        <v>149</v>
      </c>
      <c r="B11" s="408"/>
      <c r="C11" s="408"/>
      <c r="D11" s="408"/>
      <c r="E11" s="408"/>
      <c r="F11" s="408"/>
      <c r="G11" s="220"/>
      <c r="O11" s="4"/>
    </row>
    <row r="12" spans="1:15" ht="11.25" customHeight="1" thickBot="1" x14ac:dyDescent="0.2">
      <c r="A12" s="13"/>
      <c r="B12" s="13"/>
      <c r="C12" s="13"/>
      <c r="O12" s="4"/>
    </row>
    <row r="13" spans="1:15" ht="30" customHeight="1" thickBot="1" x14ac:dyDescent="0.2">
      <c r="A13" s="424" t="s">
        <v>21</v>
      </c>
      <c r="B13" s="427" t="s">
        <v>22</v>
      </c>
      <c r="C13" s="381" t="s">
        <v>23</v>
      </c>
      <c r="D13" s="381"/>
      <c r="E13" s="381"/>
      <c r="F13" s="381"/>
      <c r="G13" s="364"/>
      <c r="H13" s="14" t="s">
        <v>24</v>
      </c>
      <c r="I13" s="15"/>
      <c r="J13" s="147">
        <v>0</v>
      </c>
      <c r="K13" s="409"/>
      <c r="L13" s="410"/>
      <c r="M13" s="377">
        <v>0</v>
      </c>
      <c r="N13" s="378"/>
      <c r="O13" s="4"/>
    </row>
    <row r="14" spans="1:15" ht="30" customHeight="1" thickBot="1" x14ac:dyDescent="0.2">
      <c r="A14" s="425"/>
      <c r="B14" s="428"/>
      <c r="C14" s="140">
        <f>IF(電力削減シミュレーター!I8="業務用季時別電力A","夏季",IF(電力削減シミュレーター!I8="業務用季時別電力A-1","夏季",IF(電力削減シミュレーター!I8="産業用季時別電力A","夏季",IF(電力削減シミュレーター!I8="産業用季時別電力A-1","夏季",IF(電力削減シミュレーター!I8="業務用休日エコノミー電力A","夏季休日",IF(電力削減シミュレーター!I8="業務用休日エコノミー電力A-1","夏季休日",0))))))</f>
        <v>0</v>
      </c>
      <c r="D14" s="140">
        <f>IF(電力削減シミュレーター!I8="業務用季時別電力A","その他季",IF(電力削減シミュレーター!I8="業務用季時別電力A-1","その他季",IF(電力削減シミュレーター!I8="産業用季時別電力A","その他季",IF(電力削減シミュレーター!I8="産業用季時別電力A-1","その他季",IF(電力削減シミュレーター!I8="業務用休日エコノミー電力A","他季休日",IF(電力削減シミュレーター!I8="業務用休日エコノミー電力A-1","他季休日",0))))))</f>
        <v>0</v>
      </c>
      <c r="E14" s="140">
        <f>IF(電力削減シミュレーター!I8="業務用季時別電力A","ピーク",IF(電力削減シミュレーター!I8="業務用季時別電力A-1","ピーク",IF(電力削減シミュレーター!I8="産業用季時別電力A","ピーク",IF(電力削減シミュレーター!I8="産業用季時別電力A-1","ピーク",IF(電力削減シミュレーター!I8="業務用休日エコノミー電力A","夏季平日",IF(電力削減シミュレーター!I8="業務用休日エコノミー電力A-1","夏季平日",0))))))</f>
        <v>0</v>
      </c>
      <c r="F14" s="140">
        <f>IF(電力削減シミュレーター!I8="業務用季時別電力A","夜間",IF(電力削減シミュレーター!I8="業務用季時別電力A-1","夜間",IF(電力削減シミュレーター!I8="産業用季時別電力A","夜間",IF(電力削減シミュレーター!I8="産業用季時別電力A-1","夜間",IF(電力削減シミュレーター!I8="業務用休日エコノミー電力A","他季平日",IF(電力削減シミュレーター!I8="業務用休日エコノミー電力A-1","他季平日",0))))))</f>
        <v>0</v>
      </c>
      <c r="G14" s="138"/>
      <c r="H14" s="11"/>
      <c r="I14" s="15"/>
      <c r="J14" s="147">
        <v>0</v>
      </c>
      <c r="K14" s="411"/>
      <c r="L14" s="412"/>
      <c r="M14" s="377">
        <v>0</v>
      </c>
      <c r="N14" s="378"/>
      <c r="O14" s="4"/>
    </row>
    <row r="15" spans="1:15" ht="30" customHeight="1" thickBot="1" x14ac:dyDescent="0.2">
      <c r="A15" s="426"/>
      <c r="B15" s="269">
        <f>IF(電力削減シミュレーター!I8="業務用季時別電力A",2142.78,IF(電力削減シミュレーター!I8="業務用季時別電力A-1",1416.78,IF(電力削減シミュレーター!I8="産業用季時別電力A",2142.78,IF(電力削減シミュレーター!I8="産業用季時別電力A-1",1471.78,IF(電力削減シミュレーター!I8="業務用休日エコノミー電力A",2142.78,IF(電力削減シミュレーター!I8="業務用休日エコノミー電力A-1",1416.78,0))))))</f>
        <v>0</v>
      </c>
      <c r="C15" s="146">
        <f>IF(電力削減シミュレーター!I8="業務用季時別電力A",17.27,IF(電力削減シミュレーター!I8="業務用季時別電力A-1",25.15,IF(電力削減シミュレーター!I8="産業用季時別電力A",17.27,IF(電力削減シミュレーター!I8="産業用季時別電力A-1",23.14,IF(電力削減シミュレーター!I8="業務用休日エコノミー電力A",14.28,IF(電力削減シミュレーター!I8="業務用休日エコノミー電力A-1",16.86,0))))))</f>
        <v>0</v>
      </c>
      <c r="D15" s="146">
        <f>IF(電力削減シミュレーター!I8="業務用季時別電力A",16.32,IF(電力削減シミュレーター!I8="業務用季時別電力A-1",24.12,IF(電力削減シミュレーター!I8="産業用季時別電力A",16.32,IF(電力削減シミュレーター!I8="産業用季時別電力A-1",21.87,IF(電力削減シミュレーター!I8="業務用休日エコノミー電力A",13.59,IF(電力削減シミュレーター!I8="業務用休日エコノミー電力A-1",15.93,0))))))</f>
        <v>0</v>
      </c>
      <c r="E15" s="146">
        <f>IF(電力削減シミュレーター!I8="業務用季時別電力A",19.74,IF(電力削減シミュレーター!I8="業務用季時別電力A-1",29.25,IF(電力削減シミュレーター!I8="産業用季時別電力A",19.74,IF(電力削減シミュレーター!I8="産業用季時別電力A-1",26.66,IF(電力削減シミュレーター!I8="業務用休日エコノミー電力A",18.1,IF(電力削減シミュレーター!I8="業務用休日エコノミー電力A-1",24.99,0))))))</f>
        <v>0</v>
      </c>
      <c r="F15" s="146">
        <f>IF(電力削減シミュレーター!I8="業務用季時別電力A",15.17,IF(電力削減シミュレーター!I8="業務用季時別電力A-1",15.17,IF(電力削減シミュレーター!I8="産業用季時別電力A",15.17,IF(電力削減シミュレーター!I8="産業用季時別電力A-1",15.17,IF(電力削減シミュレーター!I8="業務用休日エコノミー電力A",17.08,IF(電力削減シミュレーター!I8="業務用休日エコノミー電力A-1",23.33,0))))))</f>
        <v>0</v>
      </c>
      <c r="G15" s="16">
        <v>0</v>
      </c>
      <c r="H15" s="11"/>
      <c r="I15" s="11"/>
      <c r="J15" s="11"/>
      <c r="K15" s="11"/>
      <c r="L15" s="11"/>
      <c r="N15" s="8"/>
      <c r="O15" s="4"/>
    </row>
    <row r="16" spans="1:15" s="2" customFormat="1" ht="30" customHeight="1" x14ac:dyDescent="0.15">
      <c r="A16" s="415" t="s">
        <v>27</v>
      </c>
      <c r="B16" s="417" t="s">
        <v>28</v>
      </c>
      <c r="C16" s="419">
        <f>C14</f>
        <v>0</v>
      </c>
      <c r="D16" s="419">
        <f>D14</f>
        <v>0</v>
      </c>
      <c r="E16" s="419">
        <f>E14</f>
        <v>0</v>
      </c>
      <c r="F16" s="419">
        <f>F14</f>
        <v>0</v>
      </c>
      <c r="G16" s="413">
        <v>0</v>
      </c>
      <c r="H16" s="381" t="s">
        <v>31</v>
      </c>
      <c r="I16" s="381" t="s">
        <v>32</v>
      </c>
      <c r="J16" s="381" t="s">
        <v>33</v>
      </c>
      <c r="K16" s="381" t="s">
        <v>34</v>
      </c>
      <c r="L16" s="381" t="s">
        <v>35</v>
      </c>
      <c r="M16" s="364" t="s">
        <v>36</v>
      </c>
      <c r="N16" s="17"/>
      <c r="O16" s="5"/>
    </row>
    <row r="17" spans="1:15" s="2" customFormat="1" ht="30" customHeight="1" thickBot="1" x14ac:dyDescent="0.2">
      <c r="A17" s="416"/>
      <c r="B17" s="418"/>
      <c r="C17" s="420"/>
      <c r="D17" s="420"/>
      <c r="E17" s="420"/>
      <c r="F17" s="420"/>
      <c r="G17" s="414"/>
      <c r="H17" s="382"/>
      <c r="I17" s="382"/>
      <c r="J17" s="382"/>
      <c r="K17" s="382"/>
      <c r="L17" s="382"/>
      <c r="M17" s="365"/>
      <c r="N17" s="17"/>
      <c r="O17" s="5"/>
    </row>
    <row r="18" spans="1:15" ht="31.5" customHeight="1" x14ac:dyDescent="0.15">
      <c r="A18" s="299">
        <v>45292</v>
      </c>
      <c r="B18" s="23">
        <f>$H$7</f>
        <v>0</v>
      </c>
      <c r="C18" s="287"/>
      <c r="D18" s="301">
        <f>IF(電力削減シミュレーター!$I$8="業務用休日エコノミー電力A",電力削減シミュレーター!H10*2/7,IF(電力削減シミュレーター!$I$8="業務用休日エコノミー電力A-1",電力削減シミュレーター!H10*2/7,電力削減シミュレーター!H10/2))</f>
        <v>0</v>
      </c>
      <c r="E18" s="302"/>
      <c r="F18" s="302">
        <f>IF(電力削減シミュレーター!$I$8="業務用休日エコノミー電力A",電力削減シミュレーター!H10*5/7,IF(電力削減シミュレーター!$I$8="業務用休日エコノミー電力A-1",電力削減シミュレーター!H10*5/7,電力削減シミュレーター!H10/2))</f>
        <v>0</v>
      </c>
      <c r="G18" s="20"/>
      <c r="H18" s="288">
        <f t="shared" ref="H18:H29" si="0">SUM(C18:G18)</f>
        <v>0</v>
      </c>
      <c r="I18" s="234">
        <f t="shared" ref="I18:I29" si="1">(($B$15*0.85)*B18)</f>
        <v>0</v>
      </c>
      <c r="J18" s="23">
        <f t="shared" ref="J18:J29" si="2">IF($B18="","",(ROUNDDOWN(IFERROR(C18*$C$15,0)+IFERROR(D18*$D$15,0)+IFERROR(E18*$E$15,0)+IFERROR(F18*$F$15,0)+IFERROR(G18*$G$15,0),2)))</f>
        <v>0</v>
      </c>
      <c r="K18" s="23">
        <f t="shared" ref="K18:K29" si="3">I18+J18+$J$14+$J$13+$M$13+$M$14</f>
        <v>0</v>
      </c>
      <c r="L18" s="22">
        <f t="shared" ref="L18:L29" si="4">IF(H18=0,0,K18/H18)</f>
        <v>0</v>
      </c>
      <c r="M18" s="289" t="e">
        <f t="shared" ref="M18:M28" si="5">H18/(B18*24*(DAY(EOMONTH(A18,0))))</f>
        <v>#DIV/0!</v>
      </c>
      <c r="N18" s="12">
        <f t="shared" ref="N18:N29" si="6">IF(OR($A18="",$I18=0,$B18=""),0,DAY(EOMONTH($A18,0)))</f>
        <v>0</v>
      </c>
      <c r="O18" s="4"/>
    </row>
    <row r="19" spans="1:15" ht="31.5" customHeight="1" x14ac:dyDescent="0.15">
      <c r="A19" s="24">
        <f t="shared" ref="A19:A29" si="7">DATE(YEAR(A18),MONTH(A18)+COLUMN(A18),1)</f>
        <v>45323</v>
      </c>
      <c r="B19" s="215">
        <f t="shared" ref="B19:B29" si="8">$H$7</f>
        <v>0</v>
      </c>
      <c r="C19" s="141"/>
      <c r="D19" s="141">
        <f>IF(電力削減シミュレーター!$I$8="業務用休日エコノミー電力A",電力削減シミュレーター!H11*2/7,IF(電力削減シミュレーター!$I$8="業務用休日エコノミー電力A-1",電力削減シミュレーター!H11*2/7,電力削減シミュレーター!H11/2))</f>
        <v>0</v>
      </c>
      <c r="E19" s="267"/>
      <c r="F19" s="267">
        <f>IF(電力削減シミュレーター!$I$8="業務用休日エコノミー電力A",電力削減シミュレーター!H11*5/7,IF(電力削減シミュレーター!$I$8="業務用休日エコノミー電力A-1",電力削減シミュレーター!H11*5/7,電力削減シミュレーター!H11/2))</f>
        <v>0</v>
      </c>
      <c r="G19" s="26"/>
      <c r="H19" s="27">
        <f t="shared" si="0"/>
        <v>0</v>
      </c>
      <c r="I19" s="231">
        <f t="shared" si="1"/>
        <v>0</v>
      </c>
      <c r="J19" s="25">
        <f t="shared" si="2"/>
        <v>0</v>
      </c>
      <c r="K19" s="215">
        <f t="shared" si="3"/>
        <v>0</v>
      </c>
      <c r="L19" s="28">
        <f t="shared" si="4"/>
        <v>0</v>
      </c>
      <c r="M19" s="29" t="e">
        <f t="shared" si="5"/>
        <v>#DIV/0!</v>
      </c>
      <c r="N19" s="12">
        <f t="shared" si="6"/>
        <v>0</v>
      </c>
      <c r="O19" s="4"/>
    </row>
    <row r="20" spans="1:15" ht="31.5" customHeight="1" x14ac:dyDescent="0.15">
      <c r="A20" s="24">
        <f t="shared" si="7"/>
        <v>45352</v>
      </c>
      <c r="B20" s="215">
        <f t="shared" si="8"/>
        <v>0</v>
      </c>
      <c r="C20" s="141"/>
      <c r="D20" s="141">
        <f>IF(電力削減シミュレーター!$I$8="業務用休日エコノミー電力A",電力削減シミュレーター!H12*2/7,IF(電力削減シミュレーター!$I$8="業務用休日エコノミー電力A-1",電力削減シミュレーター!H12*2/7,電力削減シミュレーター!H12/2))</f>
        <v>0</v>
      </c>
      <c r="E20" s="267"/>
      <c r="F20" s="267">
        <f>IF(電力削減シミュレーター!$I$8="業務用休日エコノミー電力A",電力削減シミュレーター!H12*5/7,IF(電力削減シミュレーター!$I$8="業務用休日エコノミー電力A-1",電力削減シミュレーター!H12*5/7,電力削減シミュレーター!H12/2))</f>
        <v>0</v>
      </c>
      <c r="G20" s="26"/>
      <c r="H20" s="27">
        <f t="shared" si="0"/>
        <v>0</v>
      </c>
      <c r="I20" s="231">
        <f t="shared" si="1"/>
        <v>0</v>
      </c>
      <c r="J20" s="25">
        <f t="shared" si="2"/>
        <v>0</v>
      </c>
      <c r="K20" s="215">
        <f t="shared" si="3"/>
        <v>0</v>
      </c>
      <c r="L20" s="28">
        <f t="shared" si="4"/>
        <v>0</v>
      </c>
      <c r="M20" s="29" t="e">
        <f t="shared" si="5"/>
        <v>#DIV/0!</v>
      </c>
      <c r="N20" s="12">
        <f t="shared" si="6"/>
        <v>0</v>
      </c>
      <c r="O20" s="4"/>
    </row>
    <row r="21" spans="1:15" ht="31.5" customHeight="1" x14ac:dyDescent="0.15">
      <c r="A21" s="24">
        <f t="shared" si="7"/>
        <v>45383</v>
      </c>
      <c r="B21" s="215">
        <f t="shared" si="8"/>
        <v>0</v>
      </c>
      <c r="C21" s="141"/>
      <c r="D21" s="141">
        <f>IF(電力削減シミュレーター!$I$8="業務用休日エコノミー電力A",電力削減シミュレーター!H13*2/7,IF(電力削減シミュレーター!$I$8="業務用休日エコノミー電力A-1",電力削減シミュレーター!H13*2/7,電力削減シミュレーター!H13/2))</f>
        <v>0</v>
      </c>
      <c r="E21" s="267"/>
      <c r="F21" s="267">
        <f>IF(電力削減シミュレーター!$I$8="業務用休日エコノミー電力A",電力削減シミュレーター!H13*5/7,IF(電力削減シミュレーター!$I$8="業務用休日エコノミー電力A-1",電力削減シミュレーター!H13*5/7,電力削減シミュレーター!H13/2))</f>
        <v>0</v>
      </c>
      <c r="G21" s="26"/>
      <c r="H21" s="27">
        <f t="shared" si="0"/>
        <v>0</v>
      </c>
      <c r="I21" s="231">
        <f t="shared" si="1"/>
        <v>0</v>
      </c>
      <c r="J21" s="25">
        <f t="shared" si="2"/>
        <v>0</v>
      </c>
      <c r="K21" s="215">
        <f t="shared" si="3"/>
        <v>0</v>
      </c>
      <c r="L21" s="28">
        <f t="shared" si="4"/>
        <v>0</v>
      </c>
      <c r="M21" s="29" t="e">
        <f t="shared" si="5"/>
        <v>#DIV/0!</v>
      </c>
      <c r="N21" s="12">
        <f t="shared" si="6"/>
        <v>0</v>
      </c>
      <c r="O21" s="4"/>
    </row>
    <row r="22" spans="1:15" ht="31.5" customHeight="1" x14ac:dyDescent="0.15">
      <c r="A22" s="24">
        <f t="shared" si="7"/>
        <v>45413</v>
      </c>
      <c r="B22" s="215">
        <f t="shared" si="8"/>
        <v>0</v>
      </c>
      <c r="C22" s="141"/>
      <c r="D22" s="141">
        <f>IF(電力削減シミュレーター!$I$8="業務用休日エコノミー電力A",電力削減シミュレーター!H14*2/7,IF(電力削減シミュレーター!$I$8="業務用休日エコノミー電力A-1",電力削減シミュレーター!H14*2/7,電力削減シミュレーター!H14/2))</f>
        <v>0</v>
      </c>
      <c r="E22" s="267"/>
      <c r="F22" s="267">
        <f>IF(電力削減シミュレーター!$I$8="業務用休日エコノミー電力A",電力削減シミュレーター!H14*5/7,IF(電力削減シミュレーター!$I$8="業務用休日エコノミー電力A-1",電力削減シミュレーター!H14*5/7,電力削減シミュレーター!H14/2))</f>
        <v>0</v>
      </c>
      <c r="G22" s="26"/>
      <c r="H22" s="27">
        <f t="shared" si="0"/>
        <v>0</v>
      </c>
      <c r="I22" s="231">
        <f t="shared" si="1"/>
        <v>0</v>
      </c>
      <c r="J22" s="25">
        <f t="shared" si="2"/>
        <v>0</v>
      </c>
      <c r="K22" s="215">
        <f t="shared" si="3"/>
        <v>0</v>
      </c>
      <c r="L22" s="28">
        <f t="shared" si="4"/>
        <v>0</v>
      </c>
      <c r="M22" s="29" t="e">
        <f t="shared" si="5"/>
        <v>#DIV/0!</v>
      </c>
      <c r="N22" s="12">
        <f t="shared" si="6"/>
        <v>0</v>
      </c>
      <c r="O22" s="4"/>
    </row>
    <row r="23" spans="1:15" ht="31.5" customHeight="1" x14ac:dyDescent="0.15">
      <c r="A23" s="24">
        <f t="shared" si="7"/>
        <v>45444</v>
      </c>
      <c r="B23" s="215">
        <f t="shared" si="8"/>
        <v>0</v>
      </c>
      <c r="C23" s="141"/>
      <c r="D23" s="213">
        <f>IF(電力削減シミュレーター!$I$8="業務用休日エコノミー電力A",電力削減シミュレーター!H15*2/7,IF(電力削減シミュレーター!$I$8="業務用休日エコノミー電力A-1",電力削減シミュレーター!H15*2/7,電力削減シミュレーター!H15/2))</f>
        <v>0</v>
      </c>
      <c r="E23" s="268"/>
      <c r="F23" s="268">
        <f>IF(電力削減シミュレーター!$I$8="業務用休日エコノミー電力A",電力削減シミュレーター!H15*5/7,IF(電力削減シミュレーター!$I$8="業務用休日エコノミー電力A-1",電力削減シミュレーター!H15*5/7,電力削減シミュレーター!H15/2))</f>
        <v>0</v>
      </c>
      <c r="G23" s="26"/>
      <c r="H23" s="27">
        <f t="shared" si="0"/>
        <v>0</v>
      </c>
      <c r="I23" s="231">
        <f t="shared" si="1"/>
        <v>0</v>
      </c>
      <c r="J23" s="25">
        <f t="shared" si="2"/>
        <v>0</v>
      </c>
      <c r="K23" s="215">
        <f t="shared" si="3"/>
        <v>0</v>
      </c>
      <c r="L23" s="28">
        <f t="shared" si="4"/>
        <v>0</v>
      </c>
      <c r="M23" s="29" t="e">
        <f t="shared" si="5"/>
        <v>#DIV/0!</v>
      </c>
      <c r="N23" s="12">
        <f t="shared" si="6"/>
        <v>0</v>
      </c>
      <c r="O23" s="4"/>
    </row>
    <row r="24" spans="1:15" ht="31.5" customHeight="1" x14ac:dyDescent="0.15">
      <c r="A24" s="24">
        <f t="shared" si="7"/>
        <v>45474</v>
      </c>
      <c r="B24" s="215">
        <f t="shared" si="8"/>
        <v>0</v>
      </c>
      <c r="C24" s="141">
        <f>IF(電力削減シミュレーター!$I$8="業務用休日エコノミー電力A",電力削減シミュレーター!J10*2/7,IF(電力削減シミュレーター!$I$8="業務用休日エコノミー電力A-1",電力削減シミュレーター!J10*2/7,電力削減シミュレーター!J10*0.3))</f>
        <v>0</v>
      </c>
      <c r="D24" s="141"/>
      <c r="E24" s="267">
        <f>IF(電力削減シミュレーター!$I$8="業務用休日エコノミー電力A",電力削減シミュレーター!J10*5/7,IF(電力削減シミュレーター!$I$8="業務用休日エコノミー電力A-1",電力削減シミュレーター!J10*5/7,電力削減シミュレーター!J10*0.2))</f>
        <v>0</v>
      </c>
      <c r="F24" s="267">
        <f>IF(電力削減シミュレーター!$I$8="業務用休日エコノミー電力A",0,IF(電力削減シミュレーター!$I$8="業務用休日エコノミー電力A-1",0,電力削減シミュレーター!J10*0.5))</f>
        <v>0</v>
      </c>
      <c r="G24" s="26"/>
      <c r="H24" s="27">
        <f t="shared" si="0"/>
        <v>0</v>
      </c>
      <c r="I24" s="231">
        <f t="shared" si="1"/>
        <v>0</v>
      </c>
      <c r="J24" s="25">
        <f t="shared" si="2"/>
        <v>0</v>
      </c>
      <c r="K24" s="215">
        <f t="shared" si="3"/>
        <v>0</v>
      </c>
      <c r="L24" s="28">
        <f t="shared" si="4"/>
        <v>0</v>
      </c>
      <c r="M24" s="29" t="e">
        <f t="shared" si="5"/>
        <v>#DIV/0!</v>
      </c>
      <c r="N24" s="12">
        <f t="shared" si="6"/>
        <v>0</v>
      </c>
      <c r="O24" s="4"/>
    </row>
    <row r="25" spans="1:15" ht="31.5" customHeight="1" x14ac:dyDescent="0.15">
      <c r="A25" s="24">
        <f t="shared" si="7"/>
        <v>45505</v>
      </c>
      <c r="B25" s="215">
        <f t="shared" si="8"/>
        <v>0</v>
      </c>
      <c r="C25" s="141">
        <f>IF(電力削減シミュレーター!$I$8="業務用休日エコノミー電力A",電力削減シミュレーター!J11*2/7,IF(電力削減シミュレーター!$I$8="業務用休日エコノミー電力A-1",電力削減シミュレーター!J11*2/7,電力削減シミュレーター!J11*0.3))</f>
        <v>0</v>
      </c>
      <c r="D25" s="141"/>
      <c r="E25" s="267">
        <f>IF(電力削減シミュレーター!$I$8="業務用休日エコノミー電力A",電力削減シミュレーター!J11*5/7,IF(電力削減シミュレーター!$I$8="業務用休日エコノミー電力A-1",電力削減シミュレーター!J11*5/7,電力削減シミュレーター!J11*0.2))</f>
        <v>0</v>
      </c>
      <c r="F25" s="267">
        <f>IF(電力削減シミュレーター!$I$8="業務用休日エコノミー電力A",0,IF(電力削減シミュレーター!$I$8="業務用休日エコノミー電力A-1",0,電力削減シミュレーター!J11*0.5))</f>
        <v>0</v>
      </c>
      <c r="G25" s="26"/>
      <c r="H25" s="27">
        <f t="shared" si="0"/>
        <v>0</v>
      </c>
      <c r="I25" s="231">
        <f t="shared" si="1"/>
        <v>0</v>
      </c>
      <c r="J25" s="25">
        <f t="shared" si="2"/>
        <v>0</v>
      </c>
      <c r="K25" s="215">
        <f t="shared" si="3"/>
        <v>0</v>
      </c>
      <c r="L25" s="28">
        <f t="shared" si="4"/>
        <v>0</v>
      </c>
      <c r="M25" s="29" t="e">
        <f t="shared" si="5"/>
        <v>#DIV/0!</v>
      </c>
      <c r="N25" s="12">
        <f t="shared" si="6"/>
        <v>0</v>
      </c>
      <c r="O25" s="4"/>
    </row>
    <row r="26" spans="1:15" ht="31.5" customHeight="1" x14ac:dyDescent="0.15">
      <c r="A26" s="24">
        <f t="shared" si="7"/>
        <v>45536</v>
      </c>
      <c r="B26" s="215">
        <f t="shared" si="8"/>
        <v>0</v>
      </c>
      <c r="C26" s="141">
        <f>IF(電力削減シミュレーター!$I$8="業務用休日エコノミー電力A",電力削減シミュレーター!J12*2/7,IF(電力削減シミュレーター!$I$8="業務用休日エコノミー電力A-1",電力削減シミュレーター!J12*2/7,電力削減シミュレーター!J12*0.3))</f>
        <v>0</v>
      </c>
      <c r="D26" s="141"/>
      <c r="E26" s="267">
        <f>IF(電力削減シミュレーター!$I$8="業務用休日エコノミー電力A",電力削減シミュレーター!J12*5/7,IF(電力削減シミュレーター!$I$8="業務用休日エコノミー電力A-1",電力削減シミュレーター!J12*5/7,電力削減シミュレーター!J12*0.2))</f>
        <v>0</v>
      </c>
      <c r="F26" s="267">
        <f>IF(電力削減シミュレーター!$I$8="業務用休日エコノミー電力A",0,IF(電力削減シミュレーター!$I$8="業務用休日エコノミー電力A-1",0,電力削減シミュレーター!J12*0.5))</f>
        <v>0</v>
      </c>
      <c r="G26" s="26"/>
      <c r="H26" s="27">
        <f t="shared" si="0"/>
        <v>0</v>
      </c>
      <c r="I26" s="231">
        <f t="shared" si="1"/>
        <v>0</v>
      </c>
      <c r="J26" s="25">
        <f t="shared" si="2"/>
        <v>0</v>
      </c>
      <c r="K26" s="215">
        <f t="shared" si="3"/>
        <v>0</v>
      </c>
      <c r="L26" s="28">
        <f t="shared" si="4"/>
        <v>0</v>
      </c>
      <c r="M26" s="29" t="e">
        <f t="shared" si="5"/>
        <v>#DIV/0!</v>
      </c>
      <c r="N26" s="12">
        <f t="shared" si="6"/>
        <v>0</v>
      </c>
      <c r="O26" s="4"/>
    </row>
    <row r="27" spans="1:15" ht="31.5" customHeight="1" x14ac:dyDescent="0.15">
      <c r="A27" s="24">
        <f t="shared" si="7"/>
        <v>45566</v>
      </c>
      <c r="B27" s="215">
        <f t="shared" si="8"/>
        <v>0</v>
      </c>
      <c r="C27" s="141"/>
      <c r="D27" s="141">
        <f>IF(電力削減シミュレーター!$I$8="業務用休日エコノミー電力A",電力削減シミュレーター!J13*2/7,IF(電力削減シミュレーター!$I$8="業務用休日エコノミー電力A-1",電力削減シミュレーター!J13*2/7,電力削減シミュレーター!J13/2))</f>
        <v>0</v>
      </c>
      <c r="E27" s="267"/>
      <c r="F27" s="267">
        <f>IF(電力削減シミュレーター!$I$8="業務用休日エコノミー電力A",電力削減シミュレーター!J13*5/7,IF(電力削減シミュレーター!$I$8="業務用休日エコノミー電力A-1",電力削減シミュレーター!J13*5/7,電力削減シミュレーター!J13/2))</f>
        <v>0</v>
      </c>
      <c r="G27" s="26"/>
      <c r="H27" s="27">
        <f t="shared" si="0"/>
        <v>0</v>
      </c>
      <c r="I27" s="231">
        <f t="shared" si="1"/>
        <v>0</v>
      </c>
      <c r="J27" s="25">
        <f t="shared" si="2"/>
        <v>0</v>
      </c>
      <c r="K27" s="215">
        <f t="shared" si="3"/>
        <v>0</v>
      </c>
      <c r="L27" s="28">
        <f t="shared" si="4"/>
        <v>0</v>
      </c>
      <c r="M27" s="29" t="e">
        <f t="shared" si="5"/>
        <v>#DIV/0!</v>
      </c>
      <c r="N27" s="12">
        <f t="shared" si="6"/>
        <v>0</v>
      </c>
      <c r="O27" s="4"/>
    </row>
    <row r="28" spans="1:15" ht="31.5" customHeight="1" x14ac:dyDescent="0.15">
      <c r="A28" s="24">
        <f t="shared" si="7"/>
        <v>45597</v>
      </c>
      <c r="B28" s="215">
        <f t="shared" si="8"/>
        <v>0</v>
      </c>
      <c r="C28" s="141"/>
      <c r="D28" s="141">
        <f>IF(電力削減シミュレーター!$I$8="業務用休日エコノミー電力A",電力削減シミュレーター!J14*2/7,IF(電力削減シミュレーター!$I$8="業務用休日エコノミー電力A-1",電力削減シミュレーター!J14*2/7,電力削減シミュレーター!J14/2))</f>
        <v>0</v>
      </c>
      <c r="E28" s="267"/>
      <c r="F28" s="267">
        <f>IF(電力削減シミュレーター!$I$8="業務用休日エコノミー電力A",電力削減シミュレーター!J14*5/7,IF(電力削減シミュレーター!$I$8="業務用休日エコノミー電力A-1",電力削減シミュレーター!J14*5/7,電力削減シミュレーター!J14/2))</f>
        <v>0</v>
      </c>
      <c r="G28" s="26"/>
      <c r="H28" s="27">
        <f t="shared" si="0"/>
        <v>0</v>
      </c>
      <c r="I28" s="231">
        <f t="shared" si="1"/>
        <v>0</v>
      </c>
      <c r="J28" s="25">
        <f t="shared" si="2"/>
        <v>0</v>
      </c>
      <c r="K28" s="215">
        <f t="shared" si="3"/>
        <v>0</v>
      </c>
      <c r="L28" s="28">
        <f t="shared" si="4"/>
        <v>0</v>
      </c>
      <c r="M28" s="29" t="e">
        <f t="shared" si="5"/>
        <v>#DIV/0!</v>
      </c>
      <c r="N28" s="12">
        <f t="shared" si="6"/>
        <v>0</v>
      </c>
      <c r="O28" s="4"/>
    </row>
    <row r="29" spans="1:15" ht="31.5" customHeight="1" thickBot="1" x14ac:dyDescent="0.2">
      <c r="A29" s="303">
        <f t="shared" si="7"/>
        <v>45627</v>
      </c>
      <c r="B29" s="290">
        <f t="shared" si="8"/>
        <v>0</v>
      </c>
      <c r="C29" s="291"/>
      <c r="D29" s="291">
        <f>IF(電力削減シミュレーター!$I$8="業務用休日エコノミー電力A",電力削減シミュレーター!J15*2/7,IF(電力削減シミュレーター!$I$8="業務用休日エコノミー電力A-1",電力削減シミュレーター!J15*2/7,電力削減シミュレーター!J15/2))</f>
        <v>0</v>
      </c>
      <c r="E29" s="292"/>
      <c r="F29" s="292">
        <f>IF(電力削減シミュレーター!$I$8="業務用休日エコノミー電力A",電力削減シミュレーター!J15*5/7,IF(電力削減シミュレーター!$I$8="業務用休日エコノミー電力A-1",電力削減シミュレーター!J15*5/7,電力削減シミュレーター!J15/2))</f>
        <v>0</v>
      </c>
      <c r="G29" s="293"/>
      <c r="H29" s="294">
        <f t="shared" si="0"/>
        <v>0</v>
      </c>
      <c r="I29" s="295">
        <f t="shared" si="1"/>
        <v>0</v>
      </c>
      <c r="J29" s="296">
        <f t="shared" si="2"/>
        <v>0</v>
      </c>
      <c r="K29" s="290">
        <f t="shared" si="3"/>
        <v>0</v>
      </c>
      <c r="L29" s="297">
        <f t="shared" si="4"/>
        <v>0</v>
      </c>
      <c r="M29" s="298" t="e">
        <f>H29/(B29*24*(DAY(EOMONTH(A29,0))))</f>
        <v>#DIV/0!</v>
      </c>
      <c r="N29" s="12">
        <f t="shared" si="6"/>
        <v>0</v>
      </c>
      <c r="O29" s="4"/>
    </row>
    <row r="30" spans="1:15" ht="31.5" customHeight="1" thickTop="1" thickBot="1" x14ac:dyDescent="0.2">
      <c r="A30" s="263" t="s">
        <v>37</v>
      </c>
      <c r="B30" s="284">
        <f t="shared" ref="B30:K30" si="9">SUM(B18:B29)</f>
        <v>0</v>
      </c>
      <c r="C30" s="284">
        <f t="shared" si="9"/>
        <v>0</v>
      </c>
      <c r="D30" s="284">
        <f t="shared" si="9"/>
        <v>0</v>
      </c>
      <c r="E30" s="284">
        <f t="shared" si="9"/>
        <v>0</v>
      </c>
      <c r="F30" s="285">
        <f t="shared" si="9"/>
        <v>0</v>
      </c>
      <c r="G30" s="284">
        <f t="shared" si="9"/>
        <v>0</v>
      </c>
      <c r="H30" s="285">
        <f t="shared" si="9"/>
        <v>0</v>
      </c>
      <c r="I30" s="285">
        <f t="shared" si="9"/>
        <v>0</v>
      </c>
      <c r="J30" s="285">
        <f t="shared" si="9"/>
        <v>0</v>
      </c>
      <c r="K30" s="285">
        <f t="shared" si="9"/>
        <v>0</v>
      </c>
      <c r="L30" s="286" t="e">
        <f>K30/H30</f>
        <v>#DIV/0!</v>
      </c>
      <c r="M30" s="300" t="e">
        <f>H30/(H7*24*365)</f>
        <v>#DIV/0!</v>
      </c>
      <c r="N30" s="12">
        <f>SUM(N18:N29)</f>
        <v>0</v>
      </c>
      <c r="O30" s="4"/>
    </row>
    <row r="31" spans="1:15" ht="32.25" customHeight="1" x14ac:dyDescent="0.15">
      <c r="A31" s="12" t="s"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>
        <f>DMAX(A16:B29,A16,A31:A47)</f>
        <v>45627</v>
      </c>
      <c r="N31" s="12"/>
      <c r="O31" s="4"/>
    </row>
    <row r="32" spans="1:15" ht="30" customHeight="1" x14ac:dyDescent="0.25">
      <c r="A32" s="408" t="s">
        <v>144</v>
      </c>
      <c r="B32" s="408"/>
      <c r="C32" s="408"/>
      <c r="D32" s="408"/>
      <c r="E32" s="149"/>
      <c r="N32" s="12"/>
      <c r="O32" s="4"/>
    </row>
    <row r="33" spans="1:15" ht="9.75" customHeight="1" thickBot="1" x14ac:dyDescent="0.2">
      <c r="A33" s="13"/>
      <c r="B33" s="13"/>
      <c r="C33" s="13"/>
      <c r="N33" s="12"/>
      <c r="O33" s="4"/>
    </row>
    <row r="34" spans="1:15" ht="30" customHeight="1" x14ac:dyDescent="0.15">
      <c r="A34" s="429" t="s">
        <v>39</v>
      </c>
      <c r="B34" s="390" t="s">
        <v>40</v>
      </c>
      <c r="C34" s="366" t="s">
        <v>23</v>
      </c>
      <c r="D34" s="366"/>
      <c r="E34" s="366"/>
      <c r="F34" s="366"/>
      <c r="G34" s="362"/>
      <c r="H34" s="14"/>
      <c r="I34" s="11"/>
      <c r="J34" s="179"/>
      <c r="K34" s="11"/>
      <c r="L34" s="11"/>
      <c r="N34" s="12"/>
      <c r="O34" s="4"/>
    </row>
    <row r="35" spans="1:15" ht="30" customHeight="1" x14ac:dyDescent="0.15">
      <c r="A35" s="430"/>
      <c r="B35" s="432"/>
      <c r="C35" s="143">
        <f>C14</f>
        <v>0</v>
      </c>
      <c r="D35" s="143">
        <f>D14</f>
        <v>0</v>
      </c>
      <c r="E35" s="143">
        <f>E14</f>
        <v>0</v>
      </c>
      <c r="F35" s="143">
        <f>F14</f>
        <v>0</v>
      </c>
      <c r="G35" s="114"/>
      <c r="H35" s="11"/>
      <c r="I35" s="11"/>
      <c r="J35" s="11"/>
      <c r="K35" s="11"/>
      <c r="L35" s="11"/>
      <c r="N35" s="12"/>
      <c r="O35" s="4"/>
    </row>
    <row r="36" spans="1:15" ht="30" customHeight="1" thickBot="1" x14ac:dyDescent="0.2">
      <c r="A36" s="431"/>
      <c r="B36" s="187" t="e">
        <f>ROUNDDOWN(B15*((100-'簡易PL（季時別、エコノミー）'!$D$51)/100),2)</f>
        <v>#DIV/0!</v>
      </c>
      <c r="C36" s="187" t="e">
        <f>ROUNDDOWN(C15*((100-'簡易PL（季時別、エコノミー）'!$D$51)/100),2)</f>
        <v>#DIV/0!</v>
      </c>
      <c r="D36" s="187" t="e">
        <f>ROUNDDOWN(D15*((100-'簡易PL（季時別、エコノミー）'!$D$51)/100),2)</f>
        <v>#DIV/0!</v>
      </c>
      <c r="E36" s="187" t="e">
        <f>ROUNDDOWN(E15*((100-'簡易PL（季時別、エコノミー）'!$D$51)/100),2)</f>
        <v>#DIV/0!</v>
      </c>
      <c r="F36" s="187" t="e">
        <f>ROUNDDOWN(F15*((100-'簡易PL（季時別、エコノミー）'!$D$51)/100),2)</f>
        <v>#DIV/0!</v>
      </c>
      <c r="G36" s="142">
        <v>0</v>
      </c>
      <c r="H36" s="11"/>
      <c r="I36" s="11"/>
      <c r="J36" s="11"/>
      <c r="K36" s="11"/>
      <c r="L36" s="11"/>
      <c r="N36" s="12"/>
      <c r="O36" s="4"/>
    </row>
    <row r="37" spans="1:15" ht="30" customHeight="1" x14ac:dyDescent="0.15">
      <c r="A37" s="421" t="s">
        <v>27</v>
      </c>
      <c r="B37" s="393" t="s">
        <v>28</v>
      </c>
      <c r="C37" s="390">
        <f>C14</f>
        <v>0</v>
      </c>
      <c r="D37" s="390">
        <f>D14</f>
        <v>0</v>
      </c>
      <c r="E37" s="390">
        <f>E14</f>
        <v>0</v>
      </c>
      <c r="F37" s="390">
        <f>F14</f>
        <v>0</v>
      </c>
      <c r="G37" s="393"/>
      <c r="H37" s="366" t="s">
        <v>41</v>
      </c>
      <c r="I37" s="366" t="s">
        <v>32</v>
      </c>
      <c r="J37" s="366" t="s">
        <v>33</v>
      </c>
      <c r="K37" s="366" t="s">
        <v>42</v>
      </c>
      <c r="L37" s="366" t="s">
        <v>35</v>
      </c>
      <c r="M37" s="366" t="s">
        <v>43</v>
      </c>
      <c r="N37" s="362" t="s">
        <v>44</v>
      </c>
      <c r="O37" s="4"/>
    </row>
    <row r="38" spans="1:15" ht="30" customHeight="1" thickBot="1" x14ac:dyDescent="0.2">
      <c r="A38" s="422"/>
      <c r="B38" s="394"/>
      <c r="C38" s="391"/>
      <c r="D38" s="391"/>
      <c r="E38" s="391"/>
      <c r="F38" s="391"/>
      <c r="G38" s="394"/>
      <c r="H38" s="367"/>
      <c r="I38" s="367"/>
      <c r="J38" s="367"/>
      <c r="K38" s="367"/>
      <c r="L38" s="367"/>
      <c r="M38" s="367"/>
      <c r="N38" s="363"/>
      <c r="O38" s="4"/>
    </row>
    <row r="39" spans="1:15" ht="33" customHeight="1" x14ac:dyDescent="0.15">
      <c r="A39" s="18">
        <f t="shared" ref="A39:F39" si="10">A18</f>
        <v>45292</v>
      </c>
      <c r="B39" s="19">
        <f t="shared" si="10"/>
        <v>0</v>
      </c>
      <c r="C39" s="266">
        <f t="shared" si="10"/>
        <v>0</v>
      </c>
      <c r="D39" s="266">
        <f t="shared" si="10"/>
        <v>0</v>
      </c>
      <c r="E39" s="266">
        <f t="shared" si="10"/>
        <v>0</v>
      </c>
      <c r="F39" s="266">
        <f t="shared" si="10"/>
        <v>0</v>
      </c>
      <c r="G39" s="20">
        <v>0</v>
      </c>
      <c r="H39" s="21">
        <f t="shared" ref="H39:H50" si="11">SUM(C39:F39)</f>
        <v>0</v>
      </c>
      <c r="I39" s="234" t="e">
        <f t="shared" ref="I39:I50" si="12">$B$36*B39*0.85</f>
        <v>#DIV/0!</v>
      </c>
      <c r="J39" s="23">
        <f t="shared" ref="J39:J50" si="13">IF($B39="","",(ROUNDDOWN(IFERROR(C39*$C$36,0)+IFERROR(D39*$D$36,0)+IFERROR(E39*$E$36,0)+IFERROR(F39*$F$36,0)+IFERROR(G39*$G$36,0),2)))</f>
        <v>0</v>
      </c>
      <c r="K39" s="23" t="e">
        <f t="shared" ref="K39:K50" si="14">I39+J39+$J$34</f>
        <v>#DIV/0!</v>
      </c>
      <c r="L39" s="22">
        <f t="shared" ref="L39:L50" si="15">IF(H39=0,0,K39/H39)</f>
        <v>0</v>
      </c>
      <c r="M39" s="23" t="e">
        <f t="shared" ref="M39:M50" si="16">K18-K39</f>
        <v>#DIV/0!</v>
      </c>
      <c r="N39" s="30" t="e">
        <f t="shared" ref="N39:N51" si="17">M39/K18</f>
        <v>#DIV/0!</v>
      </c>
      <c r="O39" s="4"/>
    </row>
    <row r="40" spans="1:15" ht="33" customHeight="1" x14ac:dyDescent="0.15">
      <c r="A40" s="24">
        <f t="shared" ref="A40:A50" si="18">DATE(YEAR(A39),MONTH(A39)+COLUMN(A39),1)</f>
        <v>45323</v>
      </c>
      <c r="B40" s="25">
        <f t="shared" ref="B40:F50" si="19">B19</f>
        <v>0</v>
      </c>
      <c r="C40" s="118">
        <f t="shared" si="19"/>
        <v>0</v>
      </c>
      <c r="D40" s="118">
        <f t="shared" si="19"/>
        <v>0</v>
      </c>
      <c r="E40" s="118">
        <f t="shared" si="19"/>
        <v>0</v>
      </c>
      <c r="F40" s="118">
        <f t="shared" si="19"/>
        <v>0</v>
      </c>
      <c r="G40" s="26">
        <v>0</v>
      </c>
      <c r="H40" s="27">
        <f t="shared" si="11"/>
        <v>0</v>
      </c>
      <c r="I40" s="232" t="e">
        <f t="shared" si="12"/>
        <v>#DIV/0!</v>
      </c>
      <c r="J40" s="25">
        <f t="shared" si="13"/>
        <v>0</v>
      </c>
      <c r="K40" s="25" t="e">
        <f t="shared" si="14"/>
        <v>#DIV/0!</v>
      </c>
      <c r="L40" s="28">
        <f t="shared" si="15"/>
        <v>0</v>
      </c>
      <c r="M40" s="25" t="e">
        <f t="shared" si="16"/>
        <v>#DIV/0!</v>
      </c>
      <c r="N40" s="31" t="e">
        <f t="shared" si="17"/>
        <v>#DIV/0!</v>
      </c>
      <c r="O40" s="4"/>
    </row>
    <row r="41" spans="1:15" ht="33" customHeight="1" x14ac:dyDescent="0.15">
      <c r="A41" s="24">
        <f t="shared" si="18"/>
        <v>45352</v>
      </c>
      <c r="B41" s="25">
        <f t="shared" si="19"/>
        <v>0</v>
      </c>
      <c r="C41" s="118">
        <f t="shared" si="19"/>
        <v>0</v>
      </c>
      <c r="D41" s="118">
        <f t="shared" si="19"/>
        <v>0</v>
      </c>
      <c r="E41" s="118">
        <f t="shared" si="19"/>
        <v>0</v>
      </c>
      <c r="F41" s="118">
        <f t="shared" si="19"/>
        <v>0</v>
      </c>
      <c r="G41" s="26">
        <v>0</v>
      </c>
      <c r="H41" s="27">
        <f t="shared" si="11"/>
        <v>0</v>
      </c>
      <c r="I41" s="232" t="e">
        <f t="shared" si="12"/>
        <v>#DIV/0!</v>
      </c>
      <c r="J41" s="25">
        <f t="shared" si="13"/>
        <v>0</v>
      </c>
      <c r="K41" s="25" t="e">
        <f t="shared" si="14"/>
        <v>#DIV/0!</v>
      </c>
      <c r="L41" s="28">
        <f t="shared" si="15"/>
        <v>0</v>
      </c>
      <c r="M41" s="25" t="e">
        <f t="shared" si="16"/>
        <v>#DIV/0!</v>
      </c>
      <c r="N41" s="31" t="e">
        <f t="shared" si="17"/>
        <v>#DIV/0!</v>
      </c>
      <c r="O41" s="4"/>
    </row>
    <row r="42" spans="1:15" ht="33" customHeight="1" x14ac:dyDescent="0.15">
      <c r="A42" s="24">
        <f t="shared" si="18"/>
        <v>45383</v>
      </c>
      <c r="B42" s="25">
        <f t="shared" si="19"/>
        <v>0</v>
      </c>
      <c r="C42" s="118">
        <f t="shared" si="19"/>
        <v>0</v>
      </c>
      <c r="D42" s="118">
        <f t="shared" si="19"/>
        <v>0</v>
      </c>
      <c r="E42" s="118">
        <f t="shared" si="19"/>
        <v>0</v>
      </c>
      <c r="F42" s="118">
        <f t="shared" si="19"/>
        <v>0</v>
      </c>
      <c r="G42" s="26">
        <v>0</v>
      </c>
      <c r="H42" s="27">
        <f t="shared" si="11"/>
        <v>0</v>
      </c>
      <c r="I42" s="232" t="e">
        <f t="shared" si="12"/>
        <v>#DIV/0!</v>
      </c>
      <c r="J42" s="25">
        <f t="shared" si="13"/>
        <v>0</v>
      </c>
      <c r="K42" s="25" t="e">
        <f t="shared" si="14"/>
        <v>#DIV/0!</v>
      </c>
      <c r="L42" s="28">
        <f t="shared" si="15"/>
        <v>0</v>
      </c>
      <c r="M42" s="25" t="e">
        <f t="shared" si="16"/>
        <v>#DIV/0!</v>
      </c>
      <c r="N42" s="31" t="e">
        <f t="shared" si="17"/>
        <v>#DIV/0!</v>
      </c>
      <c r="O42" s="4"/>
    </row>
    <row r="43" spans="1:15" ht="33" customHeight="1" x14ac:dyDescent="0.15">
      <c r="A43" s="24">
        <f t="shared" si="18"/>
        <v>45413</v>
      </c>
      <c r="B43" s="25">
        <f t="shared" si="19"/>
        <v>0</v>
      </c>
      <c r="C43" s="118">
        <f t="shared" si="19"/>
        <v>0</v>
      </c>
      <c r="D43" s="118">
        <f t="shared" si="19"/>
        <v>0</v>
      </c>
      <c r="E43" s="118">
        <f t="shared" si="19"/>
        <v>0</v>
      </c>
      <c r="F43" s="118">
        <f t="shared" si="19"/>
        <v>0</v>
      </c>
      <c r="G43" s="26">
        <v>0</v>
      </c>
      <c r="H43" s="27">
        <f t="shared" si="11"/>
        <v>0</v>
      </c>
      <c r="I43" s="232" t="e">
        <f t="shared" si="12"/>
        <v>#DIV/0!</v>
      </c>
      <c r="J43" s="25">
        <f t="shared" si="13"/>
        <v>0</v>
      </c>
      <c r="K43" s="25" t="e">
        <f t="shared" si="14"/>
        <v>#DIV/0!</v>
      </c>
      <c r="L43" s="28">
        <f t="shared" si="15"/>
        <v>0</v>
      </c>
      <c r="M43" s="25" t="e">
        <f t="shared" si="16"/>
        <v>#DIV/0!</v>
      </c>
      <c r="N43" s="31" t="e">
        <f t="shared" si="17"/>
        <v>#DIV/0!</v>
      </c>
      <c r="O43" s="4"/>
    </row>
    <row r="44" spans="1:15" ht="33" customHeight="1" x14ac:dyDescent="0.15">
      <c r="A44" s="24">
        <f t="shared" si="18"/>
        <v>45444</v>
      </c>
      <c r="B44" s="25">
        <f t="shared" si="19"/>
        <v>0</v>
      </c>
      <c r="C44" s="118">
        <f t="shared" si="19"/>
        <v>0</v>
      </c>
      <c r="D44" s="118">
        <f t="shared" si="19"/>
        <v>0</v>
      </c>
      <c r="E44" s="118">
        <f t="shared" si="19"/>
        <v>0</v>
      </c>
      <c r="F44" s="118">
        <f t="shared" si="19"/>
        <v>0</v>
      </c>
      <c r="G44" s="26">
        <v>0</v>
      </c>
      <c r="H44" s="27">
        <f t="shared" si="11"/>
        <v>0</v>
      </c>
      <c r="I44" s="232" t="e">
        <f t="shared" si="12"/>
        <v>#DIV/0!</v>
      </c>
      <c r="J44" s="25">
        <f t="shared" si="13"/>
        <v>0</v>
      </c>
      <c r="K44" s="25" t="e">
        <f t="shared" si="14"/>
        <v>#DIV/0!</v>
      </c>
      <c r="L44" s="28">
        <f t="shared" si="15"/>
        <v>0</v>
      </c>
      <c r="M44" s="25" t="e">
        <f t="shared" si="16"/>
        <v>#DIV/0!</v>
      </c>
      <c r="N44" s="31" t="e">
        <f t="shared" si="17"/>
        <v>#DIV/0!</v>
      </c>
      <c r="O44" s="4"/>
    </row>
    <row r="45" spans="1:15" ht="33" customHeight="1" x14ac:dyDescent="0.15">
      <c r="A45" s="24">
        <f t="shared" si="18"/>
        <v>45474</v>
      </c>
      <c r="B45" s="25">
        <f t="shared" si="19"/>
        <v>0</v>
      </c>
      <c r="C45" s="118">
        <f t="shared" si="19"/>
        <v>0</v>
      </c>
      <c r="D45" s="118">
        <f t="shared" si="19"/>
        <v>0</v>
      </c>
      <c r="E45" s="118">
        <f t="shared" si="19"/>
        <v>0</v>
      </c>
      <c r="F45" s="118">
        <f t="shared" si="19"/>
        <v>0</v>
      </c>
      <c r="G45" s="26">
        <v>0</v>
      </c>
      <c r="H45" s="27">
        <f t="shared" si="11"/>
        <v>0</v>
      </c>
      <c r="I45" s="232" t="e">
        <f t="shared" si="12"/>
        <v>#DIV/0!</v>
      </c>
      <c r="J45" s="25">
        <f t="shared" si="13"/>
        <v>0</v>
      </c>
      <c r="K45" s="25" t="e">
        <f t="shared" si="14"/>
        <v>#DIV/0!</v>
      </c>
      <c r="L45" s="28">
        <f t="shared" si="15"/>
        <v>0</v>
      </c>
      <c r="M45" s="25" t="e">
        <f t="shared" si="16"/>
        <v>#DIV/0!</v>
      </c>
      <c r="N45" s="31" t="e">
        <f t="shared" si="17"/>
        <v>#DIV/0!</v>
      </c>
      <c r="O45" s="4"/>
    </row>
    <row r="46" spans="1:15" ht="33" customHeight="1" x14ac:dyDescent="0.15">
      <c r="A46" s="24">
        <f t="shared" si="18"/>
        <v>45505</v>
      </c>
      <c r="B46" s="25">
        <f t="shared" si="19"/>
        <v>0</v>
      </c>
      <c r="C46" s="118">
        <f t="shared" si="19"/>
        <v>0</v>
      </c>
      <c r="D46" s="118">
        <f t="shared" si="19"/>
        <v>0</v>
      </c>
      <c r="E46" s="118">
        <f t="shared" si="19"/>
        <v>0</v>
      </c>
      <c r="F46" s="118">
        <f t="shared" si="19"/>
        <v>0</v>
      </c>
      <c r="G46" s="26">
        <v>0</v>
      </c>
      <c r="H46" s="27">
        <f t="shared" si="11"/>
        <v>0</v>
      </c>
      <c r="I46" s="232" t="e">
        <f t="shared" si="12"/>
        <v>#DIV/0!</v>
      </c>
      <c r="J46" s="25">
        <f t="shared" si="13"/>
        <v>0</v>
      </c>
      <c r="K46" s="25" t="e">
        <f t="shared" si="14"/>
        <v>#DIV/0!</v>
      </c>
      <c r="L46" s="28">
        <f t="shared" si="15"/>
        <v>0</v>
      </c>
      <c r="M46" s="25" t="e">
        <f t="shared" si="16"/>
        <v>#DIV/0!</v>
      </c>
      <c r="N46" s="31" t="e">
        <f t="shared" si="17"/>
        <v>#DIV/0!</v>
      </c>
      <c r="O46" s="4"/>
    </row>
    <row r="47" spans="1:15" ht="33" customHeight="1" x14ac:dyDescent="0.15">
      <c r="A47" s="24">
        <f t="shared" si="18"/>
        <v>45536</v>
      </c>
      <c r="B47" s="25">
        <f t="shared" si="19"/>
        <v>0</v>
      </c>
      <c r="C47" s="118">
        <f t="shared" si="19"/>
        <v>0</v>
      </c>
      <c r="D47" s="118">
        <f t="shared" si="19"/>
        <v>0</v>
      </c>
      <c r="E47" s="118">
        <f t="shared" si="19"/>
        <v>0</v>
      </c>
      <c r="F47" s="118">
        <f t="shared" si="19"/>
        <v>0</v>
      </c>
      <c r="G47" s="26">
        <v>0</v>
      </c>
      <c r="H47" s="27">
        <f t="shared" si="11"/>
        <v>0</v>
      </c>
      <c r="I47" s="232" t="e">
        <f t="shared" si="12"/>
        <v>#DIV/0!</v>
      </c>
      <c r="J47" s="25">
        <f t="shared" si="13"/>
        <v>0</v>
      </c>
      <c r="K47" s="25" t="e">
        <f t="shared" si="14"/>
        <v>#DIV/0!</v>
      </c>
      <c r="L47" s="28">
        <f t="shared" si="15"/>
        <v>0</v>
      </c>
      <c r="M47" s="25" t="e">
        <f t="shared" si="16"/>
        <v>#DIV/0!</v>
      </c>
      <c r="N47" s="31" t="e">
        <f t="shared" si="17"/>
        <v>#DIV/0!</v>
      </c>
      <c r="O47" s="4"/>
    </row>
    <row r="48" spans="1:15" ht="33" customHeight="1" x14ac:dyDescent="0.15">
      <c r="A48" s="24">
        <f t="shared" si="18"/>
        <v>45566</v>
      </c>
      <c r="B48" s="25">
        <f t="shared" si="19"/>
        <v>0</v>
      </c>
      <c r="C48" s="118">
        <f t="shared" si="19"/>
        <v>0</v>
      </c>
      <c r="D48" s="118">
        <f t="shared" si="19"/>
        <v>0</v>
      </c>
      <c r="E48" s="118">
        <f t="shared" si="19"/>
        <v>0</v>
      </c>
      <c r="F48" s="118">
        <f t="shared" si="19"/>
        <v>0</v>
      </c>
      <c r="G48" s="26">
        <v>0</v>
      </c>
      <c r="H48" s="27">
        <f t="shared" si="11"/>
        <v>0</v>
      </c>
      <c r="I48" s="232" t="e">
        <f t="shared" si="12"/>
        <v>#DIV/0!</v>
      </c>
      <c r="J48" s="25">
        <f t="shared" si="13"/>
        <v>0</v>
      </c>
      <c r="K48" s="25" t="e">
        <f t="shared" si="14"/>
        <v>#DIV/0!</v>
      </c>
      <c r="L48" s="28">
        <f t="shared" si="15"/>
        <v>0</v>
      </c>
      <c r="M48" s="25" t="e">
        <f t="shared" si="16"/>
        <v>#DIV/0!</v>
      </c>
      <c r="N48" s="31" t="e">
        <f t="shared" si="17"/>
        <v>#DIV/0!</v>
      </c>
      <c r="O48" s="4"/>
    </row>
    <row r="49" spans="1:21" ht="33" customHeight="1" x14ac:dyDescent="0.15">
      <c r="A49" s="24">
        <f t="shared" si="18"/>
        <v>45597</v>
      </c>
      <c r="B49" s="25">
        <f t="shared" si="19"/>
        <v>0</v>
      </c>
      <c r="C49" s="118">
        <f t="shared" si="19"/>
        <v>0</v>
      </c>
      <c r="D49" s="118">
        <f t="shared" si="19"/>
        <v>0</v>
      </c>
      <c r="E49" s="118">
        <f t="shared" si="19"/>
        <v>0</v>
      </c>
      <c r="F49" s="118">
        <f t="shared" si="19"/>
        <v>0</v>
      </c>
      <c r="G49" s="26">
        <v>0</v>
      </c>
      <c r="H49" s="27">
        <f t="shared" si="11"/>
        <v>0</v>
      </c>
      <c r="I49" s="232" t="e">
        <f t="shared" si="12"/>
        <v>#DIV/0!</v>
      </c>
      <c r="J49" s="25">
        <f t="shared" si="13"/>
        <v>0</v>
      </c>
      <c r="K49" s="25" t="e">
        <f t="shared" si="14"/>
        <v>#DIV/0!</v>
      </c>
      <c r="L49" s="28">
        <f t="shared" si="15"/>
        <v>0</v>
      </c>
      <c r="M49" s="25" t="e">
        <f t="shared" si="16"/>
        <v>#DIV/0!</v>
      </c>
      <c r="N49" s="31" t="e">
        <f t="shared" si="17"/>
        <v>#DIV/0!</v>
      </c>
      <c r="O49" s="4"/>
    </row>
    <row r="50" spans="1:21" ht="33" customHeight="1" thickBot="1" x14ac:dyDescent="0.2">
      <c r="A50" s="161">
        <f t="shared" si="18"/>
        <v>45627</v>
      </c>
      <c r="B50" s="25">
        <f t="shared" si="19"/>
        <v>0</v>
      </c>
      <c r="C50" s="265">
        <f t="shared" si="19"/>
        <v>0</v>
      </c>
      <c r="D50" s="265">
        <f t="shared" si="19"/>
        <v>0</v>
      </c>
      <c r="E50" s="265">
        <f t="shared" si="19"/>
        <v>0</v>
      </c>
      <c r="F50" s="265">
        <f t="shared" si="19"/>
        <v>0</v>
      </c>
      <c r="G50" s="164">
        <v>0</v>
      </c>
      <c r="H50" s="27">
        <f t="shared" si="11"/>
        <v>0</v>
      </c>
      <c r="I50" s="232" t="e">
        <f t="shared" si="12"/>
        <v>#DIV/0!</v>
      </c>
      <c r="J50" s="25">
        <f t="shared" si="13"/>
        <v>0</v>
      </c>
      <c r="K50" s="25" t="e">
        <f t="shared" si="14"/>
        <v>#DIV/0!</v>
      </c>
      <c r="L50" s="28">
        <f t="shared" si="15"/>
        <v>0</v>
      </c>
      <c r="M50" s="25" t="e">
        <f t="shared" si="16"/>
        <v>#DIV/0!</v>
      </c>
      <c r="N50" s="31" t="e">
        <f t="shared" si="17"/>
        <v>#DIV/0!</v>
      </c>
      <c r="O50" s="4"/>
    </row>
    <row r="51" spans="1:21" ht="33" customHeight="1" thickTop="1" thickBot="1" x14ac:dyDescent="0.2">
      <c r="A51" s="167" t="s">
        <v>37</v>
      </c>
      <c r="B51" s="168">
        <f t="shared" ref="B51:K51" si="20">SUM(B39:B50)</f>
        <v>0</v>
      </c>
      <c r="C51" s="168">
        <f t="shared" si="20"/>
        <v>0</v>
      </c>
      <c r="D51" s="168">
        <f t="shared" si="20"/>
        <v>0</v>
      </c>
      <c r="E51" s="168">
        <f t="shared" si="20"/>
        <v>0</v>
      </c>
      <c r="F51" s="186">
        <f t="shared" si="20"/>
        <v>0</v>
      </c>
      <c r="G51" s="168">
        <f t="shared" si="20"/>
        <v>0</v>
      </c>
      <c r="H51" s="186">
        <f t="shared" si="20"/>
        <v>0</v>
      </c>
      <c r="I51" s="186" t="e">
        <f t="shared" si="20"/>
        <v>#DIV/0!</v>
      </c>
      <c r="J51" s="186">
        <f t="shared" si="20"/>
        <v>0</v>
      </c>
      <c r="K51" s="186" t="e">
        <f t="shared" si="20"/>
        <v>#DIV/0!</v>
      </c>
      <c r="L51" s="169" t="e">
        <f>K51/H51</f>
        <v>#DIV/0!</v>
      </c>
      <c r="M51" s="186" t="e">
        <f>SUM(M39:M50)</f>
        <v>#DIV/0!</v>
      </c>
      <c r="N51" s="170" t="e">
        <f t="shared" si="17"/>
        <v>#DIV/0!</v>
      </c>
      <c r="O51" s="6"/>
      <c r="P51" s="3"/>
      <c r="Q51" s="3"/>
      <c r="R51" s="3"/>
      <c r="S51" s="3"/>
      <c r="T51" s="3"/>
      <c r="U51" s="3"/>
    </row>
    <row r="52" spans="1:21" ht="30.2" customHeight="1" thickBot="1" x14ac:dyDescent="0.2">
      <c r="A52" s="264" t="s">
        <v>141</v>
      </c>
      <c r="B52" s="184"/>
      <c r="C52" s="184"/>
      <c r="D52" s="184"/>
      <c r="E52" s="184"/>
      <c r="F52" s="184"/>
      <c r="G52" s="33"/>
      <c r="H52" s="34"/>
      <c r="I52" s="35"/>
      <c r="J52" s="35"/>
      <c r="K52" s="34"/>
      <c r="L52" s="35"/>
      <c r="M52" s="35"/>
      <c r="N52" s="36"/>
      <c r="O52" s="6"/>
      <c r="P52" s="3"/>
      <c r="Q52" s="3"/>
      <c r="R52" s="3"/>
      <c r="S52" s="3"/>
      <c r="T52" s="3"/>
      <c r="U52" s="3"/>
    </row>
    <row r="53" spans="1:21" ht="47.25" customHeight="1" thickBot="1" x14ac:dyDescent="0.2">
      <c r="A53" s="185"/>
      <c r="B53" s="185"/>
      <c r="C53" s="185"/>
      <c r="D53" s="185"/>
      <c r="E53" s="185"/>
      <c r="F53" s="185"/>
      <c r="G53" s="36"/>
      <c r="H53" s="36"/>
      <c r="I53" s="385" t="s">
        <v>46</v>
      </c>
      <c r="J53" s="386"/>
      <c r="K53" s="511" t="e">
        <f>N51</f>
        <v>#DIV/0!</v>
      </c>
      <c r="L53" s="512"/>
      <c r="M53" s="513"/>
      <c r="N53" s="36"/>
      <c r="O53" s="6"/>
      <c r="P53" s="3"/>
      <c r="Q53" s="3"/>
      <c r="R53" s="3"/>
      <c r="S53" s="3"/>
      <c r="T53" s="3"/>
      <c r="U53" s="3"/>
    </row>
    <row r="54" spans="1:21" ht="47.25" customHeight="1" thickBot="1" x14ac:dyDescent="0.2">
      <c r="F54" s="36"/>
      <c r="G54" s="36"/>
      <c r="H54" s="36"/>
      <c r="I54" s="383" t="s">
        <v>47</v>
      </c>
      <c r="J54" s="384"/>
      <c r="K54" s="507" t="e">
        <f>M51</f>
        <v>#DIV/0!</v>
      </c>
      <c r="L54" s="508"/>
      <c r="M54" s="509"/>
      <c r="N54" s="36"/>
      <c r="O54" s="6"/>
      <c r="P54" s="3"/>
      <c r="Q54" s="3"/>
      <c r="R54" s="3"/>
      <c r="S54" s="3"/>
      <c r="T54" s="3"/>
      <c r="U54" s="3"/>
    </row>
    <row r="55" spans="1:21" ht="16.5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6"/>
      <c r="P55" s="3"/>
      <c r="Q55" s="3"/>
      <c r="R55" s="3"/>
      <c r="S55" s="3"/>
      <c r="T55" s="3"/>
      <c r="U55" s="3"/>
    </row>
    <row r="56" spans="1:21" ht="16.5" x14ac:dyDescent="0.15">
      <c r="A56" s="36"/>
      <c r="B56" s="36"/>
      <c r="C56" s="36"/>
      <c r="D56" s="36"/>
      <c r="E56" s="36"/>
      <c r="F56" s="36"/>
      <c r="G56" s="37"/>
      <c r="H56" s="36"/>
      <c r="I56" s="36"/>
      <c r="J56" s="36"/>
      <c r="K56" s="36"/>
      <c r="L56" s="36"/>
      <c r="M56" s="36"/>
      <c r="N56" s="36"/>
      <c r="O56" s="6"/>
      <c r="P56" s="3"/>
      <c r="Q56" s="3"/>
      <c r="R56" s="3"/>
      <c r="S56" s="3"/>
      <c r="T56" s="3"/>
      <c r="U56" s="3"/>
    </row>
    <row r="57" spans="1:21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"/>
      <c r="P57" s="3"/>
      <c r="Q57" s="3"/>
      <c r="R57" s="3"/>
      <c r="S57" s="3"/>
      <c r="T57" s="3"/>
      <c r="U57" s="3"/>
    </row>
    <row r="58" spans="1:21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"/>
      <c r="P58" s="3"/>
      <c r="Q58" s="3"/>
      <c r="R58" s="3"/>
      <c r="S58" s="3"/>
      <c r="T58" s="3"/>
      <c r="U58" s="3"/>
    </row>
    <row r="59" spans="1:21" x14ac:dyDescent="0.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"/>
      <c r="P59" s="3"/>
      <c r="Q59" s="3"/>
      <c r="R59" s="3"/>
      <c r="S59" s="3"/>
      <c r="T59" s="3"/>
      <c r="U59" s="3"/>
    </row>
    <row r="60" spans="1:21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"/>
      <c r="P60" s="3"/>
      <c r="Q60" s="3"/>
      <c r="R60" s="3"/>
      <c r="S60" s="3"/>
      <c r="T60" s="3"/>
      <c r="U60" s="3"/>
    </row>
    <row r="61" spans="1:21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"/>
      <c r="P61" s="3"/>
      <c r="Q61" s="3"/>
      <c r="R61" s="3"/>
      <c r="S61" s="3"/>
      <c r="T61" s="3"/>
      <c r="U61" s="3"/>
    </row>
    <row r="62" spans="1:21" x14ac:dyDescent="0.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"/>
      <c r="P62" s="3"/>
      <c r="Q62" s="3"/>
      <c r="R62" s="3"/>
      <c r="S62" s="3"/>
      <c r="T62" s="3"/>
      <c r="U62" s="3"/>
    </row>
    <row r="63" spans="1:21" x14ac:dyDescent="0.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"/>
      <c r="P63" s="3"/>
      <c r="Q63" s="3"/>
      <c r="R63" s="3"/>
      <c r="S63" s="3"/>
      <c r="T63" s="3"/>
      <c r="U63" s="3"/>
    </row>
    <row r="64" spans="1:21" x14ac:dyDescent="0.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"/>
      <c r="P64" s="3"/>
      <c r="Q64" s="3"/>
      <c r="R64" s="3"/>
      <c r="S64" s="3"/>
      <c r="T64" s="3"/>
      <c r="U64" s="3"/>
    </row>
    <row r="65" spans="1:21" x14ac:dyDescent="0.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"/>
      <c r="P65" s="3"/>
      <c r="Q65" s="3"/>
      <c r="R65" s="3"/>
      <c r="S65" s="3"/>
      <c r="T65" s="3"/>
      <c r="U65" s="3"/>
    </row>
    <row r="66" spans="1:21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"/>
      <c r="P66" s="3"/>
      <c r="Q66" s="3"/>
      <c r="R66" s="3"/>
      <c r="S66" s="3"/>
      <c r="T66" s="3"/>
      <c r="U66" s="3"/>
    </row>
    <row r="67" spans="1:21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"/>
      <c r="P67" s="3"/>
      <c r="Q67" s="3"/>
      <c r="R67" s="3"/>
      <c r="S67" s="3"/>
      <c r="T67" s="3"/>
      <c r="U67" s="3"/>
    </row>
    <row r="68" spans="1:21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"/>
      <c r="P68" s="3"/>
      <c r="Q68" s="3"/>
      <c r="R68" s="3"/>
      <c r="S68" s="3"/>
      <c r="T68" s="3"/>
      <c r="U68" s="3"/>
    </row>
    <row r="69" spans="1:21" x14ac:dyDescent="0.1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"/>
      <c r="P69" s="3"/>
      <c r="Q69" s="3"/>
      <c r="R69" s="3"/>
      <c r="S69" s="3"/>
      <c r="T69" s="3"/>
      <c r="U69" s="3"/>
    </row>
    <row r="70" spans="1:21" x14ac:dyDescent="0.1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"/>
      <c r="P70" s="3"/>
      <c r="Q70" s="3"/>
      <c r="R70" s="3"/>
      <c r="S70" s="3"/>
      <c r="T70" s="3"/>
      <c r="U70" s="3"/>
    </row>
    <row r="71" spans="1:21" x14ac:dyDescent="0.1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"/>
      <c r="P71" s="3"/>
      <c r="Q71" s="3"/>
      <c r="R71" s="3"/>
      <c r="S71" s="3"/>
      <c r="T71" s="3"/>
      <c r="U71" s="3"/>
    </row>
    <row r="72" spans="1:21" x14ac:dyDescent="0.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"/>
      <c r="P72" s="3"/>
      <c r="Q72" s="3"/>
      <c r="R72" s="3"/>
      <c r="S72" s="3"/>
      <c r="T72" s="3"/>
      <c r="U72" s="3"/>
    </row>
    <row r="73" spans="1:21" x14ac:dyDescent="0.1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"/>
      <c r="P73" s="3"/>
      <c r="Q73" s="3"/>
      <c r="R73" s="3"/>
      <c r="S73" s="3"/>
      <c r="T73" s="3"/>
      <c r="U73" s="3"/>
    </row>
    <row r="74" spans="1:21" x14ac:dyDescent="0.1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"/>
      <c r="P74" s="3"/>
      <c r="Q74" s="3"/>
      <c r="R74" s="3"/>
      <c r="S74" s="3"/>
      <c r="T74" s="3"/>
      <c r="U74" s="3"/>
    </row>
    <row r="75" spans="1:21" x14ac:dyDescent="0.1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"/>
      <c r="P75" s="3"/>
      <c r="Q75" s="3"/>
      <c r="R75" s="3"/>
      <c r="S75" s="3"/>
      <c r="T75" s="3"/>
      <c r="U75" s="3"/>
    </row>
    <row r="76" spans="1:21" x14ac:dyDescent="0.1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"/>
      <c r="P76" s="3"/>
      <c r="Q76" s="3"/>
      <c r="R76" s="3"/>
      <c r="S76" s="3"/>
      <c r="T76" s="3"/>
      <c r="U76" s="3"/>
    </row>
    <row r="77" spans="1:21" x14ac:dyDescent="0.1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"/>
      <c r="P77" s="3"/>
      <c r="Q77" s="3"/>
      <c r="R77" s="3"/>
      <c r="S77" s="3"/>
      <c r="T77" s="3"/>
      <c r="U77" s="3"/>
    </row>
    <row r="78" spans="1:21" x14ac:dyDescent="0.1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"/>
      <c r="P78" s="3"/>
      <c r="Q78" s="3"/>
      <c r="R78" s="3"/>
      <c r="S78" s="3"/>
      <c r="T78" s="3"/>
      <c r="U78" s="3"/>
    </row>
    <row r="79" spans="1:21" x14ac:dyDescent="0.1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"/>
      <c r="P79" s="3"/>
      <c r="Q79" s="3"/>
      <c r="R79" s="3"/>
      <c r="S79" s="3"/>
      <c r="T79" s="3"/>
      <c r="U79" s="3"/>
    </row>
    <row r="80" spans="1:21" x14ac:dyDescent="0.1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"/>
      <c r="P80" s="3"/>
      <c r="Q80" s="3"/>
      <c r="R80" s="3"/>
      <c r="S80" s="3"/>
      <c r="T80" s="3"/>
      <c r="U80" s="3"/>
    </row>
    <row r="81" spans="1:21" x14ac:dyDescent="0.1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"/>
      <c r="P81" s="3"/>
      <c r="Q81" s="3"/>
      <c r="R81" s="3"/>
      <c r="S81" s="3"/>
      <c r="T81" s="3"/>
      <c r="U81" s="3"/>
    </row>
    <row r="82" spans="1:21" x14ac:dyDescent="0.1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"/>
      <c r="P82" s="3"/>
      <c r="Q82" s="3"/>
      <c r="R82" s="3"/>
      <c r="S82" s="3"/>
      <c r="T82" s="3"/>
      <c r="U82" s="3"/>
    </row>
    <row r="83" spans="1:21" x14ac:dyDescent="0.1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"/>
      <c r="P83" s="3"/>
      <c r="Q83" s="3"/>
      <c r="R83" s="3"/>
      <c r="S83" s="3"/>
      <c r="T83" s="3"/>
      <c r="U83" s="3"/>
    </row>
    <row r="84" spans="1:21" x14ac:dyDescent="0.1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"/>
      <c r="P84" s="3"/>
      <c r="Q84" s="3"/>
      <c r="R84" s="3"/>
      <c r="S84" s="3"/>
      <c r="T84" s="3"/>
      <c r="U84" s="3"/>
    </row>
    <row r="85" spans="1:21" x14ac:dyDescent="0.1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"/>
      <c r="P85" s="3"/>
      <c r="Q85" s="3"/>
      <c r="R85" s="3"/>
      <c r="S85" s="3"/>
      <c r="T85" s="3"/>
      <c r="U85" s="3"/>
    </row>
    <row r="86" spans="1:21" x14ac:dyDescent="0.1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"/>
      <c r="P86" s="3"/>
      <c r="Q86" s="3"/>
      <c r="R86" s="3"/>
      <c r="S86" s="3"/>
      <c r="T86" s="3"/>
      <c r="U86" s="3"/>
    </row>
    <row r="87" spans="1:21" x14ac:dyDescent="0.1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"/>
      <c r="P87" s="3"/>
      <c r="Q87" s="3"/>
      <c r="R87" s="3"/>
      <c r="S87" s="3"/>
      <c r="T87" s="3"/>
      <c r="U87" s="3"/>
    </row>
    <row r="88" spans="1:21" x14ac:dyDescent="0.1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"/>
      <c r="P88" s="3"/>
      <c r="Q88" s="3"/>
      <c r="R88" s="3"/>
      <c r="S88" s="3"/>
      <c r="T88" s="3"/>
      <c r="U88" s="3"/>
    </row>
    <row r="89" spans="1:21" x14ac:dyDescent="0.1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"/>
      <c r="P89" s="3"/>
      <c r="Q89" s="3"/>
      <c r="R89" s="3"/>
      <c r="S89" s="3"/>
      <c r="T89" s="3"/>
      <c r="U89" s="3"/>
    </row>
    <row r="90" spans="1:21" x14ac:dyDescent="0.1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"/>
      <c r="P90" s="3"/>
      <c r="Q90" s="3"/>
      <c r="R90" s="3"/>
      <c r="S90" s="3"/>
      <c r="T90" s="3"/>
      <c r="U90" s="3"/>
    </row>
    <row r="91" spans="1:21" x14ac:dyDescent="0.1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"/>
      <c r="P91" s="3"/>
      <c r="Q91" s="3"/>
      <c r="R91" s="3"/>
      <c r="S91" s="3"/>
      <c r="T91" s="3"/>
      <c r="U91" s="3"/>
    </row>
  </sheetData>
  <sheetProtection selectLockedCells="1"/>
  <mergeCells count="63">
    <mergeCell ref="J1:K2"/>
    <mergeCell ref="H8:I8"/>
    <mergeCell ref="H6:J6"/>
    <mergeCell ref="H7:I7"/>
    <mergeCell ref="K53:M53"/>
    <mergeCell ref="K37:K38"/>
    <mergeCell ref="L37:L38"/>
    <mergeCell ref="M13:N13"/>
    <mergeCell ref="M14:N14"/>
    <mergeCell ref="K16:K17"/>
    <mergeCell ref="M9:M10"/>
    <mergeCell ref="N9:N10"/>
    <mergeCell ref="A37:A38"/>
    <mergeCell ref="L1:N2"/>
    <mergeCell ref="J3:N3"/>
    <mergeCell ref="N37:N38"/>
    <mergeCell ref="M16:M17"/>
    <mergeCell ref="M37:M38"/>
    <mergeCell ref="I4:J4"/>
    <mergeCell ref="A13:A15"/>
    <mergeCell ref="B13:B14"/>
    <mergeCell ref="A1:G3"/>
    <mergeCell ref="A6:B6"/>
    <mergeCell ref="C6:E6"/>
    <mergeCell ref="A7:B7"/>
    <mergeCell ref="C7:F7"/>
    <mergeCell ref="F4:G4"/>
    <mergeCell ref="A4:D4"/>
    <mergeCell ref="I54:J54"/>
    <mergeCell ref="I53:J53"/>
    <mergeCell ref="K54:M54"/>
    <mergeCell ref="C37:C38"/>
    <mergeCell ref="D37:D38"/>
    <mergeCell ref="E37:E38"/>
    <mergeCell ref="F37:F38"/>
    <mergeCell ref="G37:G38"/>
    <mergeCell ref="H37:H38"/>
    <mergeCell ref="I37:I38"/>
    <mergeCell ref="A34:A36"/>
    <mergeCell ref="C34:G34"/>
    <mergeCell ref="B34:B35"/>
    <mergeCell ref="A32:D32"/>
    <mergeCell ref="A8:B8"/>
    <mergeCell ref="C8:F8"/>
    <mergeCell ref="A9:B9"/>
    <mergeCell ref="C9:F9"/>
    <mergeCell ref="C13:G13"/>
    <mergeCell ref="G16:G17"/>
    <mergeCell ref="A11:F11"/>
    <mergeCell ref="A16:A17"/>
    <mergeCell ref="B16:B17"/>
    <mergeCell ref="C16:C17"/>
    <mergeCell ref="D16:D17"/>
    <mergeCell ref="E16:E17"/>
    <mergeCell ref="B37:B38"/>
    <mergeCell ref="L16:L17"/>
    <mergeCell ref="J16:J17"/>
    <mergeCell ref="K13:L13"/>
    <mergeCell ref="K14:L14"/>
    <mergeCell ref="H16:H17"/>
    <mergeCell ref="I16:I17"/>
    <mergeCell ref="J37:J38"/>
    <mergeCell ref="F16:F17"/>
  </mergeCells>
  <phoneticPr fontId="2"/>
  <dataValidations count="1">
    <dataValidation type="list" allowBlank="1" showInputMessage="1" showErrorMessage="1" sqref="H9" xr:uid="{00000000-0002-0000-0000-000000000000}">
      <formula1>"○, ,"</formula1>
    </dataValidation>
  </dataValidations>
  <pageMargins left="0.9055118110236221" right="0.31496062992125984" top="0.74803149606299213" bottom="0.74803149606299213" header="0.31496062992125984" footer="0.31496062992125984"/>
  <pageSetup paperSize="9" scale="4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86ED-D061-49B4-A74A-16B690BC73E8}">
  <sheetPr>
    <tabColor rgb="FFFF0000"/>
    <pageSetUpPr fitToPage="1"/>
  </sheetPr>
  <dimension ref="A1:AP54"/>
  <sheetViews>
    <sheetView topLeftCell="A25" workbookViewId="0">
      <selection activeCell="D51" sqref="D51"/>
    </sheetView>
  </sheetViews>
  <sheetFormatPr defaultRowHeight="15.75" x14ac:dyDescent="0.15"/>
  <cols>
    <col min="1" max="14" width="10.625" style="40" customWidth="1"/>
    <col min="15" max="15" width="11.375" style="40" customWidth="1"/>
    <col min="16" max="32" width="10.625" style="40" customWidth="1"/>
    <col min="33" max="33" width="10.625" bestFit="1" customWidth="1"/>
    <col min="34" max="34" width="9.5" bestFit="1" customWidth="1"/>
    <col min="35" max="35" width="9" style="40"/>
  </cols>
  <sheetData>
    <row r="1" spans="1:42" ht="20.45" customHeight="1" x14ac:dyDescent="0.15">
      <c r="A1" s="38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58" t="s">
        <v>49</v>
      </c>
      <c r="P1" s="458"/>
      <c r="Q1" s="45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42" ht="22.5" customHeight="1" thickBot="1" x14ac:dyDescent="0.2">
      <c r="A2" s="39"/>
      <c r="B2" s="39"/>
      <c r="C2" s="39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1:42" ht="20.100000000000001" customHeight="1" x14ac:dyDescent="0.15">
      <c r="A3" s="437" t="s">
        <v>50</v>
      </c>
      <c r="B3" s="493" t="s">
        <v>51</v>
      </c>
      <c r="C3" s="494"/>
      <c r="D3" s="494"/>
      <c r="E3" s="495"/>
      <c r="F3" s="451" t="s">
        <v>25</v>
      </c>
      <c r="G3" s="452"/>
      <c r="H3" s="452"/>
      <c r="I3" s="452"/>
      <c r="J3" s="452"/>
      <c r="K3" s="452"/>
      <c r="L3" s="453"/>
      <c r="M3" s="442" t="s">
        <v>26</v>
      </c>
      <c r="N3" s="443"/>
      <c r="O3" s="443"/>
      <c r="P3" s="443"/>
      <c r="Q3" s="443"/>
      <c r="R3" s="443"/>
      <c r="S3" s="459"/>
      <c r="T3" s="442" t="s">
        <v>143</v>
      </c>
      <c r="U3" s="443"/>
      <c r="V3" s="443"/>
      <c r="W3" s="443"/>
      <c r="X3" s="443"/>
      <c r="Y3" s="443"/>
      <c r="Z3" s="459"/>
      <c r="AA3" s="442" t="s">
        <v>142</v>
      </c>
      <c r="AB3" s="443"/>
      <c r="AC3" s="443"/>
      <c r="AD3" s="443"/>
      <c r="AE3" s="443"/>
      <c r="AF3" s="443"/>
      <c r="AG3" s="459"/>
      <c r="AH3" s="442"/>
      <c r="AI3" s="443"/>
      <c r="AJ3" s="443"/>
      <c r="AK3" s="443"/>
      <c r="AL3" s="443"/>
      <c r="AM3" s="443"/>
      <c r="AN3" s="459"/>
      <c r="AP3" s="40"/>
    </row>
    <row r="4" spans="1:42" ht="20.100000000000001" customHeight="1" x14ac:dyDescent="0.15">
      <c r="A4" s="438"/>
      <c r="B4" s="198" t="s">
        <v>52</v>
      </c>
      <c r="C4" s="199" t="s">
        <v>53</v>
      </c>
      <c r="D4" s="491" t="s">
        <v>54</v>
      </c>
      <c r="E4" s="489" t="s">
        <v>55</v>
      </c>
      <c r="F4" s="454" t="s">
        <v>56</v>
      </c>
      <c r="G4" s="115" t="s">
        <v>57</v>
      </c>
      <c r="H4" s="456" t="s">
        <v>58</v>
      </c>
      <c r="I4" s="456"/>
      <c r="J4" s="456" t="s">
        <v>59</v>
      </c>
      <c r="K4" s="456"/>
      <c r="L4" s="479" t="s">
        <v>55</v>
      </c>
      <c r="M4" s="481" t="s">
        <v>56</v>
      </c>
      <c r="N4" s="115" t="s">
        <v>57</v>
      </c>
      <c r="O4" s="456" t="s">
        <v>58</v>
      </c>
      <c r="P4" s="456"/>
      <c r="Q4" s="456" t="s">
        <v>59</v>
      </c>
      <c r="R4" s="456"/>
      <c r="S4" s="479" t="s">
        <v>55</v>
      </c>
      <c r="T4" s="454" t="s">
        <v>56</v>
      </c>
      <c r="U4" s="115" t="s">
        <v>57</v>
      </c>
      <c r="V4" s="456" t="s">
        <v>58</v>
      </c>
      <c r="W4" s="456"/>
      <c r="X4" s="456" t="s">
        <v>59</v>
      </c>
      <c r="Y4" s="456"/>
      <c r="Z4" s="479" t="s">
        <v>55</v>
      </c>
      <c r="AA4" s="481" t="s">
        <v>56</v>
      </c>
      <c r="AB4" s="115" t="s">
        <v>57</v>
      </c>
      <c r="AC4" s="456" t="s">
        <v>58</v>
      </c>
      <c r="AD4" s="456"/>
      <c r="AE4" s="456" t="s">
        <v>59</v>
      </c>
      <c r="AF4" s="456"/>
      <c r="AG4" s="479" t="s">
        <v>55</v>
      </c>
      <c r="AH4" s="481" t="s">
        <v>56</v>
      </c>
      <c r="AI4" s="115" t="s">
        <v>57</v>
      </c>
      <c r="AJ4" s="456" t="s">
        <v>58</v>
      </c>
      <c r="AK4" s="456"/>
      <c r="AL4" s="456" t="s">
        <v>59</v>
      </c>
      <c r="AM4" s="456"/>
      <c r="AN4" s="479" t="s">
        <v>55</v>
      </c>
      <c r="AP4" s="40"/>
    </row>
    <row r="5" spans="1:42" ht="20.100000000000001" customHeight="1" thickBot="1" x14ac:dyDescent="0.2">
      <c r="A5" s="439"/>
      <c r="B5" s="282" t="e">
        <f>'提案書作成（季時別、エコノミー）'!B36</f>
        <v>#DIV/0!</v>
      </c>
      <c r="C5" s="204">
        <v>553.28</v>
      </c>
      <c r="D5" s="492"/>
      <c r="E5" s="490"/>
      <c r="F5" s="455"/>
      <c r="G5" s="203" t="e">
        <f>'提案書作成（季時別、エコノミー）'!C36</f>
        <v>#DIV/0!</v>
      </c>
      <c r="H5" s="127" t="s">
        <v>60</v>
      </c>
      <c r="I5" s="127" t="s">
        <v>61</v>
      </c>
      <c r="J5" s="127" t="s">
        <v>62</v>
      </c>
      <c r="K5" s="127" t="s">
        <v>63</v>
      </c>
      <c r="L5" s="480"/>
      <c r="M5" s="482"/>
      <c r="N5" s="201" t="e">
        <f>'提案書作成（季時別、エコノミー）'!D36</f>
        <v>#DIV/0!</v>
      </c>
      <c r="O5" s="127" t="s">
        <v>60</v>
      </c>
      <c r="P5" s="127" t="s">
        <v>61</v>
      </c>
      <c r="Q5" s="127" t="s">
        <v>62</v>
      </c>
      <c r="R5" s="127" t="s">
        <v>63</v>
      </c>
      <c r="S5" s="480"/>
      <c r="T5" s="455"/>
      <c r="U5" s="281" t="e">
        <f>'提案書作成（季時別、エコノミー）'!E36</f>
        <v>#DIV/0!</v>
      </c>
      <c r="V5" s="127" t="s">
        <v>60</v>
      </c>
      <c r="W5" s="127" t="s">
        <v>61</v>
      </c>
      <c r="X5" s="127" t="s">
        <v>64</v>
      </c>
      <c r="Y5" s="127" t="s">
        <v>65</v>
      </c>
      <c r="Z5" s="480"/>
      <c r="AA5" s="482"/>
      <c r="AB5" s="280" t="e">
        <f>'提案書作成（季時別、エコノミー）'!F36</f>
        <v>#DIV/0!</v>
      </c>
      <c r="AC5" s="127" t="s">
        <v>60</v>
      </c>
      <c r="AD5" s="127" t="s">
        <v>61</v>
      </c>
      <c r="AE5" s="127" t="s">
        <v>64</v>
      </c>
      <c r="AF5" s="127" t="s">
        <v>65</v>
      </c>
      <c r="AG5" s="480"/>
      <c r="AH5" s="482"/>
      <c r="AI5" s="127">
        <f>'提案書作成（季時別、エコノミー）'!Y36</f>
        <v>0</v>
      </c>
      <c r="AJ5" s="127" t="s">
        <v>60</v>
      </c>
      <c r="AK5" s="127" t="s">
        <v>61</v>
      </c>
      <c r="AL5" s="127" t="s">
        <v>64</v>
      </c>
      <c r="AM5" s="127" t="s">
        <v>65</v>
      </c>
      <c r="AN5" s="480"/>
      <c r="AP5" s="40"/>
    </row>
    <row r="6" spans="1:42" ht="20.100000000000001" customHeight="1" thickTop="1" x14ac:dyDescent="0.25">
      <c r="A6" s="128">
        <f>'提案書作成（季時別、エコノミー）'!A18</f>
        <v>45292</v>
      </c>
      <c r="B6" s="150" t="e">
        <f>'提案書作成（季時別、エコノミー）'!I39</f>
        <v>#DIV/0!</v>
      </c>
      <c r="C6" s="196">
        <f>'提案書作成（季時別、エコノミー）'!B18*$C$5*85%</f>
        <v>0</v>
      </c>
      <c r="D6" s="121">
        <f>'提案書作成（季時別、エコノミー）'!$J$34</f>
        <v>0</v>
      </c>
      <c r="E6" s="208" t="e">
        <f>IF('提案書作成（季時別、エコノミー）'!$I$34="",B6-C6,B6+D6-C6)</f>
        <v>#DIV/0!</v>
      </c>
      <c r="F6" s="122">
        <f>'提案書作成（季時別、エコノミー）'!C39</f>
        <v>0</v>
      </c>
      <c r="G6" s="123" t="e">
        <f t="shared" ref="G6:G17" si="0">IF(F6="",0,F6*$G$5)</f>
        <v>#DIV/0!</v>
      </c>
      <c r="H6" s="124">
        <f t="shared" ref="H6:H17" si="1">VLOOKUP(AP6,$B$23:$C$34,2,FALSE)</f>
        <v>14.92</v>
      </c>
      <c r="I6" s="123" t="e">
        <f t="shared" ref="I6:I17" si="2">IF(G6=0,0,H6*F6)</f>
        <v>#DIV/0!</v>
      </c>
      <c r="J6" s="124">
        <v>2.79</v>
      </c>
      <c r="K6" s="123">
        <f t="shared" ref="K6:K17" si="3">IF(F6="",0,F6*J6)</f>
        <v>0</v>
      </c>
      <c r="L6" s="125" t="e">
        <f t="shared" ref="L6:L17" si="4">G6-(I6+K6)</f>
        <v>#DIV/0!</v>
      </c>
      <c r="M6" s="126">
        <f>'提案書作成（季時別、エコノミー）'!D39</f>
        <v>0</v>
      </c>
      <c r="N6" s="123" t="e">
        <f t="shared" ref="N6:N17" si="5">IF(M6="",0,M6*$N$5)</f>
        <v>#DIV/0!</v>
      </c>
      <c r="O6" s="124">
        <f t="shared" ref="O6:O17" si="6">VLOOKUP(AP6,$B$23:$C$34,2,FALSE)</f>
        <v>14.92</v>
      </c>
      <c r="P6" s="123" t="e">
        <f t="shared" ref="P6:P17" si="7">IF(N6=0,0,O6*M6)</f>
        <v>#DIV/0!</v>
      </c>
      <c r="Q6" s="124">
        <v>2.79</v>
      </c>
      <c r="R6" s="123">
        <f t="shared" ref="R6:R17" si="8">IF(M6="",0,M6*Q6)</f>
        <v>0</v>
      </c>
      <c r="S6" s="125" t="e">
        <f t="shared" ref="S6:S17" si="9">N6-(P6+R6)</f>
        <v>#DIV/0!</v>
      </c>
      <c r="T6" s="279">
        <f>'提案書作成（季時別、エコノミー）'!E39</f>
        <v>0</v>
      </c>
      <c r="U6" s="123" t="e">
        <f t="shared" ref="U6:U17" si="10">T6*$U$5</f>
        <v>#DIV/0!</v>
      </c>
      <c r="V6" s="124">
        <f t="shared" ref="V6:V17" si="11">VLOOKUP(AP6,$B$23:$C$34,2,FALSE)</f>
        <v>14.92</v>
      </c>
      <c r="W6" s="123">
        <f t="shared" ref="W6:W17" si="12">V6*T6</f>
        <v>0</v>
      </c>
      <c r="X6" s="124">
        <v>2.79</v>
      </c>
      <c r="Y6" s="123">
        <f t="shared" ref="Y6:Y17" si="13">X6*T6</f>
        <v>0</v>
      </c>
      <c r="Z6" s="125" t="e">
        <f t="shared" ref="Z6:Z17" si="14">U6-(W6+Y6)</f>
        <v>#DIV/0!</v>
      </c>
      <c r="AA6" s="126">
        <f>'提案書作成（季時別、エコノミー）'!F39</f>
        <v>0</v>
      </c>
      <c r="AB6" s="123" t="e">
        <f t="shared" ref="AB6:AB17" si="15">AA6*$AB$5</f>
        <v>#DIV/0!</v>
      </c>
      <c r="AC6" s="124">
        <f t="shared" ref="AC6:AC17" si="16">VLOOKUP(AP6,$B$23:$C$34,2,FALSE)</f>
        <v>14.92</v>
      </c>
      <c r="AD6" s="123">
        <f t="shared" ref="AD6:AD17" si="17">AC6*AA6</f>
        <v>0</v>
      </c>
      <c r="AE6" s="124">
        <v>2.4</v>
      </c>
      <c r="AF6" s="123">
        <f t="shared" ref="AF6:AF17" si="18">AE6*AA6</f>
        <v>0</v>
      </c>
      <c r="AG6" s="125" t="e">
        <f t="shared" ref="AG6:AG17" si="19">AB6-(AD6+AF6)</f>
        <v>#DIV/0!</v>
      </c>
      <c r="AH6" s="126">
        <f>'提案書作成（季時別、エコノミー）'!G39</f>
        <v>0</v>
      </c>
      <c r="AI6" s="123">
        <f t="shared" ref="AI6:AI17" si="20">AH6*$AI$5</f>
        <v>0</v>
      </c>
      <c r="AJ6" s="124">
        <f t="shared" ref="AJ6:AJ17" si="21">VLOOKUP(AP6,$B$23:$C$34,2,FALSE)</f>
        <v>14.92</v>
      </c>
      <c r="AK6" s="123">
        <f t="shared" ref="AK6:AK17" si="22">AJ6*AH6</f>
        <v>0</v>
      </c>
      <c r="AL6" s="124" t="e">
        <f t="shared" ref="AL6:AL17" si="23">VLOOKUP(AP6,$E$23:$F$34,2,FALSE)</f>
        <v>#N/A</v>
      </c>
      <c r="AM6" s="123" t="e">
        <f t="shared" ref="AM6:AM17" si="24">AL6*AH6</f>
        <v>#N/A</v>
      </c>
      <c r="AN6" s="125" t="e">
        <f t="shared" ref="AN6:AN17" si="25">AI6-(AK6+AM6)</f>
        <v>#N/A</v>
      </c>
      <c r="AO6" s="7">
        <f>'提案書作成（季時別、エコノミー）'!A18</f>
        <v>45292</v>
      </c>
      <c r="AP6" s="73">
        <f t="shared" ref="AP6:AP17" si="26">MONTH(AO6)</f>
        <v>1</v>
      </c>
    </row>
    <row r="7" spans="1:42" ht="20.100000000000001" customHeight="1" x14ac:dyDescent="0.25">
      <c r="A7" s="97">
        <f t="shared" ref="A7:A17" si="27">DATE(YEAR(A6),MONTH(A6)+COLUMN(A6),1)</f>
        <v>45323</v>
      </c>
      <c r="B7" s="151" t="e">
        <f>'提案書作成（季時別、エコノミー）'!I40</f>
        <v>#DIV/0!</v>
      </c>
      <c r="C7" s="196">
        <f>'提案書作成（季時別、エコノミー）'!B19*$C$5*85%</f>
        <v>0</v>
      </c>
      <c r="D7" s="121">
        <f>'提案書作成（季時別、エコノミー）'!$J$34</f>
        <v>0</v>
      </c>
      <c r="E7" s="208" t="e">
        <f>IF('提案書作成（季時別、エコノミー）'!$I$34="",B7-C7,B7+D7-C7)</f>
        <v>#DIV/0!</v>
      </c>
      <c r="F7" s="122">
        <f>'提案書作成（季時別、エコノミー）'!C40</f>
        <v>0</v>
      </c>
      <c r="G7" s="123" t="e">
        <f t="shared" si="0"/>
        <v>#DIV/0!</v>
      </c>
      <c r="H7" s="99">
        <f t="shared" si="1"/>
        <v>15.31</v>
      </c>
      <c r="I7" s="123" t="e">
        <f t="shared" si="2"/>
        <v>#DIV/0!</v>
      </c>
      <c r="J7" s="124">
        <v>2.79</v>
      </c>
      <c r="K7" s="123">
        <f t="shared" si="3"/>
        <v>0</v>
      </c>
      <c r="L7" s="125" t="e">
        <f t="shared" si="4"/>
        <v>#DIV/0!</v>
      </c>
      <c r="M7" s="126">
        <f>'提案書作成（季時別、エコノミー）'!D40</f>
        <v>0</v>
      </c>
      <c r="N7" s="123" t="e">
        <f t="shared" si="5"/>
        <v>#DIV/0!</v>
      </c>
      <c r="O7" s="124">
        <f t="shared" si="6"/>
        <v>15.31</v>
      </c>
      <c r="P7" s="123" t="e">
        <f t="shared" si="7"/>
        <v>#DIV/0!</v>
      </c>
      <c r="Q7" s="124">
        <v>2.79</v>
      </c>
      <c r="R7" s="123">
        <f t="shared" si="8"/>
        <v>0</v>
      </c>
      <c r="S7" s="100" t="e">
        <f t="shared" si="9"/>
        <v>#DIV/0!</v>
      </c>
      <c r="T7" s="180">
        <f>'提案書作成（季時別、エコノミー）'!E40</f>
        <v>0</v>
      </c>
      <c r="U7" s="123" t="e">
        <f t="shared" si="10"/>
        <v>#DIV/0!</v>
      </c>
      <c r="V7" s="99">
        <f t="shared" si="11"/>
        <v>15.31</v>
      </c>
      <c r="W7" s="98">
        <f t="shared" si="12"/>
        <v>0</v>
      </c>
      <c r="X7" s="124">
        <v>2.79</v>
      </c>
      <c r="Y7" s="98">
        <f t="shared" si="13"/>
        <v>0</v>
      </c>
      <c r="Z7" s="100" t="e">
        <f t="shared" si="14"/>
        <v>#DIV/0!</v>
      </c>
      <c r="AA7" s="181">
        <f>'提案書作成（季時別、エコノミー）'!F40</f>
        <v>0</v>
      </c>
      <c r="AB7" s="123" t="e">
        <f t="shared" si="15"/>
        <v>#DIV/0!</v>
      </c>
      <c r="AC7" s="99">
        <f t="shared" si="16"/>
        <v>15.31</v>
      </c>
      <c r="AD7" s="98">
        <f t="shared" si="17"/>
        <v>0</v>
      </c>
      <c r="AE7" s="124">
        <v>2.4</v>
      </c>
      <c r="AF7" s="98">
        <f t="shared" si="18"/>
        <v>0</v>
      </c>
      <c r="AG7" s="100" t="e">
        <f t="shared" si="19"/>
        <v>#DIV/0!</v>
      </c>
      <c r="AH7" s="181">
        <f>'提案書作成（季時別、エコノミー）'!G40</f>
        <v>0</v>
      </c>
      <c r="AI7" s="123">
        <f t="shared" si="20"/>
        <v>0</v>
      </c>
      <c r="AJ7" s="99">
        <f t="shared" si="21"/>
        <v>15.31</v>
      </c>
      <c r="AK7" s="98">
        <f t="shared" si="22"/>
        <v>0</v>
      </c>
      <c r="AL7" s="99" t="e">
        <f t="shared" si="23"/>
        <v>#N/A</v>
      </c>
      <c r="AM7" s="98" t="e">
        <f t="shared" si="24"/>
        <v>#N/A</v>
      </c>
      <c r="AN7" s="100" t="e">
        <f t="shared" si="25"/>
        <v>#N/A</v>
      </c>
      <c r="AO7" s="7">
        <f>'提案書作成（季時別、エコノミー）'!A19</f>
        <v>45323</v>
      </c>
      <c r="AP7" s="73">
        <f t="shared" si="26"/>
        <v>2</v>
      </c>
    </row>
    <row r="8" spans="1:42" ht="20.100000000000001" customHeight="1" x14ac:dyDescent="0.25">
      <c r="A8" s="97">
        <f t="shared" si="27"/>
        <v>45352</v>
      </c>
      <c r="B8" s="151" t="e">
        <f>'提案書作成（季時別、エコノミー）'!I41</f>
        <v>#DIV/0!</v>
      </c>
      <c r="C8" s="196">
        <f>'提案書作成（季時別、エコノミー）'!B20*$C$5*85%</f>
        <v>0</v>
      </c>
      <c r="D8" s="121">
        <f>'提案書作成（季時別、エコノミー）'!$J$34</f>
        <v>0</v>
      </c>
      <c r="E8" s="208" t="e">
        <f>IF('提案書作成（季時別、エコノミー）'!$I$34="",B8-C8,B8+D8-C8)</f>
        <v>#DIV/0!</v>
      </c>
      <c r="F8" s="122">
        <f>'提案書作成（季時別、エコノミー）'!C41</f>
        <v>0</v>
      </c>
      <c r="G8" s="123" t="e">
        <f t="shared" si="0"/>
        <v>#DIV/0!</v>
      </c>
      <c r="H8" s="99">
        <f t="shared" si="1"/>
        <v>15.31</v>
      </c>
      <c r="I8" s="123" t="e">
        <f t="shared" si="2"/>
        <v>#DIV/0!</v>
      </c>
      <c r="J8" s="124">
        <v>2.79</v>
      </c>
      <c r="K8" s="123">
        <f t="shared" si="3"/>
        <v>0</v>
      </c>
      <c r="L8" s="125" t="e">
        <f t="shared" si="4"/>
        <v>#DIV/0!</v>
      </c>
      <c r="M8" s="126">
        <f>'提案書作成（季時別、エコノミー）'!D41</f>
        <v>0</v>
      </c>
      <c r="N8" s="123" t="e">
        <f t="shared" si="5"/>
        <v>#DIV/0!</v>
      </c>
      <c r="O8" s="124">
        <f t="shared" si="6"/>
        <v>15.31</v>
      </c>
      <c r="P8" s="123" t="e">
        <f t="shared" si="7"/>
        <v>#DIV/0!</v>
      </c>
      <c r="Q8" s="124">
        <v>2.79</v>
      </c>
      <c r="R8" s="123">
        <f t="shared" si="8"/>
        <v>0</v>
      </c>
      <c r="S8" s="100" t="e">
        <f t="shared" si="9"/>
        <v>#DIV/0!</v>
      </c>
      <c r="T8" s="180">
        <f>'提案書作成（季時別、エコノミー）'!E41</f>
        <v>0</v>
      </c>
      <c r="U8" s="123" t="e">
        <f t="shared" si="10"/>
        <v>#DIV/0!</v>
      </c>
      <c r="V8" s="99">
        <f t="shared" si="11"/>
        <v>15.31</v>
      </c>
      <c r="W8" s="98">
        <f t="shared" si="12"/>
        <v>0</v>
      </c>
      <c r="X8" s="124">
        <v>2.79</v>
      </c>
      <c r="Y8" s="98">
        <f t="shared" si="13"/>
        <v>0</v>
      </c>
      <c r="Z8" s="100" t="e">
        <f t="shared" si="14"/>
        <v>#DIV/0!</v>
      </c>
      <c r="AA8" s="181">
        <f>'提案書作成（季時別、エコノミー）'!F41</f>
        <v>0</v>
      </c>
      <c r="AB8" s="123" t="e">
        <f t="shared" si="15"/>
        <v>#DIV/0!</v>
      </c>
      <c r="AC8" s="99">
        <f t="shared" si="16"/>
        <v>15.31</v>
      </c>
      <c r="AD8" s="98">
        <f t="shared" si="17"/>
        <v>0</v>
      </c>
      <c r="AE8" s="124">
        <v>2.4</v>
      </c>
      <c r="AF8" s="98">
        <f t="shared" si="18"/>
        <v>0</v>
      </c>
      <c r="AG8" s="100" t="e">
        <f t="shared" si="19"/>
        <v>#DIV/0!</v>
      </c>
      <c r="AH8" s="181">
        <f>'提案書作成（季時別、エコノミー）'!G41</f>
        <v>0</v>
      </c>
      <c r="AI8" s="123">
        <f t="shared" si="20"/>
        <v>0</v>
      </c>
      <c r="AJ8" s="99">
        <f t="shared" si="21"/>
        <v>15.31</v>
      </c>
      <c r="AK8" s="98">
        <f t="shared" si="22"/>
        <v>0</v>
      </c>
      <c r="AL8" s="99" t="e">
        <f t="shared" si="23"/>
        <v>#N/A</v>
      </c>
      <c r="AM8" s="98" t="e">
        <f t="shared" si="24"/>
        <v>#N/A</v>
      </c>
      <c r="AN8" s="100" t="e">
        <f t="shared" si="25"/>
        <v>#N/A</v>
      </c>
      <c r="AO8" s="7">
        <f>'提案書作成（季時別、エコノミー）'!A20</f>
        <v>45352</v>
      </c>
      <c r="AP8" s="73">
        <f t="shared" si="26"/>
        <v>3</v>
      </c>
    </row>
    <row r="9" spans="1:42" ht="20.100000000000001" customHeight="1" x14ac:dyDescent="0.25">
      <c r="A9" s="97">
        <f t="shared" si="27"/>
        <v>45383</v>
      </c>
      <c r="B9" s="151" t="e">
        <f>'提案書作成（季時別、エコノミー）'!I42</f>
        <v>#DIV/0!</v>
      </c>
      <c r="C9" s="196">
        <f>'提案書作成（季時別、エコノミー）'!B21*$C$5*85%</f>
        <v>0</v>
      </c>
      <c r="D9" s="121">
        <f>'提案書作成（季時別、エコノミー）'!$J$34</f>
        <v>0</v>
      </c>
      <c r="E9" s="208" t="e">
        <f>IF('提案書作成（季時別、エコノミー）'!$I$34="",B9-C9,B9+D9-C9)</f>
        <v>#DIV/0!</v>
      </c>
      <c r="F9" s="122">
        <f>'提案書作成（季時別、エコノミー）'!C42</f>
        <v>0</v>
      </c>
      <c r="G9" s="123" t="e">
        <f t="shared" si="0"/>
        <v>#DIV/0!</v>
      </c>
      <c r="H9" s="99">
        <f t="shared" si="1"/>
        <v>13.99</v>
      </c>
      <c r="I9" s="123" t="e">
        <f t="shared" si="2"/>
        <v>#DIV/0!</v>
      </c>
      <c r="J9" s="124">
        <v>2.79</v>
      </c>
      <c r="K9" s="123">
        <f t="shared" si="3"/>
        <v>0</v>
      </c>
      <c r="L9" s="125" t="e">
        <f t="shared" si="4"/>
        <v>#DIV/0!</v>
      </c>
      <c r="M9" s="126">
        <f>'提案書作成（季時別、エコノミー）'!D42</f>
        <v>0</v>
      </c>
      <c r="N9" s="123" t="e">
        <f t="shared" si="5"/>
        <v>#DIV/0!</v>
      </c>
      <c r="O9" s="124">
        <f t="shared" si="6"/>
        <v>13.99</v>
      </c>
      <c r="P9" s="123" t="e">
        <f t="shared" si="7"/>
        <v>#DIV/0!</v>
      </c>
      <c r="Q9" s="124">
        <v>2.79</v>
      </c>
      <c r="R9" s="123">
        <f t="shared" si="8"/>
        <v>0</v>
      </c>
      <c r="S9" s="100" t="e">
        <f t="shared" si="9"/>
        <v>#DIV/0!</v>
      </c>
      <c r="T9" s="180">
        <f>'提案書作成（季時別、エコノミー）'!E42</f>
        <v>0</v>
      </c>
      <c r="U9" s="123" t="e">
        <f t="shared" si="10"/>
        <v>#DIV/0!</v>
      </c>
      <c r="V9" s="99">
        <f t="shared" si="11"/>
        <v>13.99</v>
      </c>
      <c r="W9" s="98">
        <f t="shared" si="12"/>
        <v>0</v>
      </c>
      <c r="X9" s="124">
        <v>2.79</v>
      </c>
      <c r="Y9" s="98">
        <f t="shared" si="13"/>
        <v>0</v>
      </c>
      <c r="Z9" s="100" t="e">
        <f t="shared" si="14"/>
        <v>#DIV/0!</v>
      </c>
      <c r="AA9" s="181">
        <f>'提案書作成（季時別、エコノミー）'!F42</f>
        <v>0</v>
      </c>
      <c r="AB9" s="123" t="e">
        <f t="shared" si="15"/>
        <v>#DIV/0!</v>
      </c>
      <c r="AC9" s="99">
        <f t="shared" si="16"/>
        <v>13.99</v>
      </c>
      <c r="AD9" s="98">
        <f t="shared" si="17"/>
        <v>0</v>
      </c>
      <c r="AE9" s="124">
        <v>2.4</v>
      </c>
      <c r="AF9" s="98">
        <f t="shared" si="18"/>
        <v>0</v>
      </c>
      <c r="AG9" s="100" t="e">
        <f t="shared" si="19"/>
        <v>#DIV/0!</v>
      </c>
      <c r="AH9" s="181">
        <f>'提案書作成（季時別、エコノミー）'!G42</f>
        <v>0</v>
      </c>
      <c r="AI9" s="123">
        <f t="shared" si="20"/>
        <v>0</v>
      </c>
      <c r="AJ9" s="99">
        <f t="shared" si="21"/>
        <v>13.99</v>
      </c>
      <c r="AK9" s="98">
        <f t="shared" si="22"/>
        <v>0</v>
      </c>
      <c r="AL9" s="99" t="e">
        <f t="shared" si="23"/>
        <v>#N/A</v>
      </c>
      <c r="AM9" s="98" t="e">
        <f t="shared" si="24"/>
        <v>#N/A</v>
      </c>
      <c r="AN9" s="100" t="e">
        <f t="shared" si="25"/>
        <v>#N/A</v>
      </c>
      <c r="AO9" s="7">
        <f>'提案書作成（季時別、エコノミー）'!A21</f>
        <v>45383</v>
      </c>
      <c r="AP9" s="73">
        <f t="shared" si="26"/>
        <v>4</v>
      </c>
    </row>
    <row r="10" spans="1:42" ht="20.100000000000001" customHeight="1" x14ac:dyDescent="0.25">
      <c r="A10" s="97">
        <f t="shared" si="27"/>
        <v>45413</v>
      </c>
      <c r="B10" s="151" t="e">
        <f>'提案書作成（季時別、エコノミー）'!I43</f>
        <v>#DIV/0!</v>
      </c>
      <c r="C10" s="196">
        <f>'提案書作成（季時別、エコノミー）'!B22*$C$5*85%</f>
        <v>0</v>
      </c>
      <c r="D10" s="121">
        <f>'提案書作成（季時別、エコノミー）'!$J$34</f>
        <v>0</v>
      </c>
      <c r="E10" s="208" t="e">
        <f>IF('提案書作成（季時別、エコノミー）'!$I$34="",B10-C10,B10+D10-C10)</f>
        <v>#DIV/0!</v>
      </c>
      <c r="F10" s="122">
        <f>'提案書作成（季時別、エコノミー）'!C43</f>
        <v>0</v>
      </c>
      <c r="G10" s="123" t="e">
        <f t="shared" si="0"/>
        <v>#DIV/0!</v>
      </c>
      <c r="H10" s="99">
        <f t="shared" si="1"/>
        <v>12.7</v>
      </c>
      <c r="I10" s="123" t="e">
        <f t="shared" si="2"/>
        <v>#DIV/0!</v>
      </c>
      <c r="J10" s="124">
        <v>2.79</v>
      </c>
      <c r="K10" s="123">
        <f t="shared" si="3"/>
        <v>0</v>
      </c>
      <c r="L10" s="125" t="e">
        <f t="shared" si="4"/>
        <v>#DIV/0!</v>
      </c>
      <c r="M10" s="126">
        <f>'提案書作成（季時別、エコノミー）'!D43</f>
        <v>0</v>
      </c>
      <c r="N10" s="123" t="e">
        <f t="shared" si="5"/>
        <v>#DIV/0!</v>
      </c>
      <c r="O10" s="124">
        <f t="shared" si="6"/>
        <v>12.7</v>
      </c>
      <c r="P10" s="123" t="e">
        <f t="shared" si="7"/>
        <v>#DIV/0!</v>
      </c>
      <c r="Q10" s="124">
        <v>2.79</v>
      </c>
      <c r="R10" s="123">
        <f t="shared" si="8"/>
        <v>0</v>
      </c>
      <c r="S10" s="100" t="e">
        <f t="shared" si="9"/>
        <v>#DIV/0!</v>
      </c>
      <c r="T10" s="180">
        <f>'提案書作成（季時別、エコノミー）'!E43</f>
        <v>0</v>
      </c>
      <c r="U10" s="123" t="e">
        <f t="shared" si="10"/>
        <v>#DIV/0!</v>
      </c>
      <c r="V10" s="99">
        <f t="shared" si="11"/>
        <v>12.7</v>
      </c>
      <c r="W10" s="98">
        <f t="shared" si="12"/>
        <v>0</v>
      </c>
      <c r="X10" s="124">
        <v>2.79</v>
      </c>
      <c r="Y10" s="98">
        <f t="shared" si="13"/>
        <v>0</v>
      </c>
      <c r="Z10" s="100" t="e">
        <f t="shared" si="14"/>
        <v>#DIV/0!</v>
      </c>
      <c r="AA10" s="181">
        <f>'提案書作成（季時別、エコノミー）'!F43</f>
        <v>0</v>
      </c>
      <c r="AB10" s="123" t="e">
        <f t="shared" si="15"/>
        <v>#DIV/0!</v>
      </c>
      <c r="AC10" s="99">
        <f t="shared" si="16"/>
        <v>12.7</v>
      </c>
      <c r="AD10" s="98">
        <f t="shared" si="17"/>
        <v>0</v>
      </c>
      <c r="AE10" s="124">
        <v>2.4</v>
      </c>
      <c r="AF10" s="98">
        <f t="shared" si="18"/>
        <v>0</v>
      </c>
      <c r="AG10" s="100" t="e">
        <f t="shared" si="19"/>
        <v>#DIV/0!</v>
      </c>
      <c r="AH10" s="181">
        <f>'提案書作成（季時別、エコノミー）'!G43</f>
        <v>0</v>
      </c>
      <c r="AI10" s="123">
        <f t="shared" si="20"/>
        <v>0</v>
      </c>
      <c r="AJ10" s="99">
        <f t="shared" si="21"/>
        <v>12.7</v>
      </c>
      <c r="AK10" s="98">
        <f t="shared" si="22"/>
        <v>0</v>
      </c>
      <c r="AL10" s="99" t="e">
        <f t="shared" si="23"/>
        <v>#N/A</v>
      </c>
      <c r="AM10" s="98" t="e">
        <f t="shared" si="24"/>
        <v>#N/A</v>
      </c>
      <c r="AN10" s="100" t="e">
        <f t="shared" si="25"/>
        <v>#N/A</v>
      </c>
      <c r="AO10" s="7">
        <f>'提案書作成（季時別、エコノミー）'!A22</f>
        <v>45413</v>
      </c>
      <c r="AP10" s="73">
        <f t="shared" si="26"/>
        <v>5</v>
      </c>
    </row>
    <row r="11" spans="1:42" ht="20.100000000000001" customHeight="1" x14ac:dyDescent="0.25">
      <c r="A11" s="97">
        <f t="shared" si="27"/>
        <v>45444</v>
      </c>
      <c r="B11" s="151" t="e">
        <f>'提案書作成（季時別、エコノミー）'!I44</f>
        <v>#DIV/0!</v>
      </c>
      <c r="C11" s="196">
        <f>'提案書作成（季時別、エコノミー）'!B23*$C$5*85%</f>
        <v>0</v>
      </c>
      <c r="D11" s="121">
        <f>'提案書作成（季時別、エコノミー）'!$J$34</f>
        <v>0</v>
      </c>
      <c r="E11" s="208" t="e">
        <f>IF('提案書作成（季時別、エコノミー）'!$I$34="",B11-C11,B11+D11-C11)</f>
        <v>#DIV/0!</v>
      </c>
      <c r="F11" s="122">
        <f>'提案書作成（季時別、エコノミー）'!C44</f>
        <v>0</v>
      </c>
      <c r="G11" s="123" t="e">
        <f t="shared" si="0"/>
        <v>#DIV/0!</v>
      </c>
      <c r="H11" s="99">
        <f t="shared" si="1"/>
        <v>12.29</v>
      </c>
      <c r="I11" s="123" t="e">
        <f t="shared" si="2"/>
        <v>#DIV/0!</v>
      </c>
      <c r="J11" s="124">
        <v>2.79</v>
      </c>
      <c r="K11" s="123">
        <f t="shared" si="3"/>
        <v>0</v>
      </c>
      <c r="L11" s="125" t="e">
        <f t="shared" si="4"/>
        <v>#DIV/0!</v>
      </c>
      <c r="M11" s="126">
        <f>'提案書作成（季時別、エコノミー）'!D44</f>
        <v>0</v>
      </c>
      <c r="N11" s="123" t="e">
        <f t="shared" si="5"/>
        <v>#DIV/0!</v>
      </c>
      <c r="O11" s="124">
        <f t="shared" si="6"/>
        <v>12.29</v>
      </c>
      <c r="P11" s="123" t="e">
        <f t="shared" si="7"/>
        <v>#DIV/0!</v>
      </c>
      <c r="Q11" s="124">
        <v>2.79</v>
      </c>
      <c r="R11" s="123">
        <f t="shared" si="8"/>
        <v>0</v>
      </c>
      <c r="S11" s="100" t="e">
        <f t="shared" si="9"/>
        <v>#DIV/0!</v>
      </c>
      <c r="T11" s="180">
        <f>'提案書作成（季時別、エコノミー）'!E44</f>
        <v>0</v>
      </c>
      <c r="U11" s="123" t="e">
        <f t="shared" si="10"/>
        <v>#DIV/0!</v>
      </c>
      <c r="V11" s="99">
        <f t="shared" si="11"/>
        <v>12.29</v>
      </c>
      <c r="W11" s="98">
        <f t="shared" si="12"/>
        <v>0</v>
      </c>
      <c r="X11" s="124">
        <v>2.79</v>
      </c>
      <c r="Y11" s="98">
        <f t="shared" si="13"/>
        <v>0</v>
      </c>
      <c r="Z11" s="100" t="e">
        <f t="shared" si="14"/>
        <v>#DIV/0!</v>
      </c>
      <c r="AA11" s="181">
        <f>'提案書作成（季時別、エコノミー）'!F44</f>
        <v>0</v>
      </c>
      <c r="AB11" s="123" t="e">
        <f t="shared" si="15"/>
        <v>#DIV/0!</v>
      </c>
      <c r="AC11" s="99">
        <f t="shared" si="16"/>
        <v>12.29</v>
      </c>
      <c r="AD11" s="98">
        <f t="shared" si="17"/>
        <v>0</v>
      </c>
      <c r="AE11" s="124">
        <v>2.4</v>
      </c>
      <c r="AF11" s="98">
        <f t="shared" si="18"/>
        <v>0</v>
      </c>
      <c r="AG11" s="100" t="e">
        <f t="shared" si="19"/>
        <v>#DIV/0!</v>
      </c>
      <c r="AH11" s="181">
        <f>'提案書作成（季時別、エコノミー）'!G44</f>
        <v>0</v>
      </c>
      <c r="AI11" s="123">
        <f t="shared" si="20"/>
        <v>0</v>
      </c>
      <c r="AJ11" s="99">
        <f t="shared" si="21"/>
        <v>12.29</v>
      </c>
      <c r="AK11" s="98">
        <f t="shared" si="22"/>
        <v>0</v>
      </c>
      <c r="AL11" s="99" t="e">
        <f t="shared" si="23"/>
        <v>#N/A</v>
      </c>
      <c r="AM11" s="98" t="e">
        <f t="shared" si="24"/>
        <v>#N/A</v>
      </c>
      <c r="AN11" s="100" t="e">
        <f t="shared" si="25"/>
        <v>#N/A</v>
      </c>
      <c r="AO11" s="7">
        <f>'提案書作成（季時別、エコノミー）'!A23</f>
        <v>45444</v>
      </c>
      <c r="AP11" s="73">
        <f t="shared" si="26"/>
        <v>6</v>
      </c>
    </row>
    <row r="12" spans="1:42" ht="20.100000000000001" customHeight="1" x14ac:dyDescent="0.25">
      <c r="A12" s="97">
        <f t="shared" si="27"/>
        <v>45474</v>
      </c>
      <c r="B12" s="151" t="e">
        <f>'提案書作成（季時別、エコノミー）'!I45</f>
        <v>#DIV/0!</v>
      </c>
      <c r="C12" s="196">
        <f>'提案書作成（季時別、エコノミー）'!B24*$C$5*85%</f>
        <v>0</v>
      </c>
      <c r="D12" s="121">
        <f>'提案書作成（季時別、エコノミー）'!$J$34</f>
        <v>0</v>
      </c>
      <c r="E12" s="208" t="e">
        <f>IF('提案書作成（季時別、エコノミー）'!$I$34="",B12-C12,B12+D12-C12)</f>
        <v>#DIV/0!</v>
      </c>
      <c r="F12" s="122">
        <f>'提案書作成（季時別、エコノミー）'!C45</f>
        <v>0</v>
      </c>
      <c r="G12" s="123" t="e">
        <f t="shared" si="0"/>
        <v>#DIV/0!</v>
      </c>
      <c r="H12" s="99">
        <f t="shared" si="1"/>
        <v>13.89</v>
      </c>
      <c r="I12" s="123" t="e">
        <f t="shared" si="2"/>
        <v>#DIV/0!</v>
      </c>
      <c r="J12" s="124">
        <v>2.79</v>
      </c>
      <c r="K12" s="123">
        <f t="shared" si="3"/>
        <v>0</v>
      </c>
      <c r="L12" s="125" t="e">
        <f t="shared" si="4"/>
        <v>#DIV/0!</v>
      </c>
      <c r="M12" s="126">
        <f>'提案書作成（季時別、エコノミー）'!D45</f>
        <v>0</v>
      </c>
      <c r="N12" s="123" t="e">
        <f t="shared" si="5"/>
        <v>#DIV/0!</v>
      </c>
      <c r="O12" s="124">
        <f t="shared" si="6"/>
        <v>13.89</v>
      </c>
      <c r="P12" s="123" t="e">
        <f t="shared" si="7"/>
        <v>#DIV/0!</v>
      </c>
      <c r="Q12" s="124">
        <v>2.79</v>
      </c>
      <c r="R12" s="123">
        <f t="shared" si="8"/>
        <v>0</v>
      </c>
      <c r="S12" s="100" t="e">
        <f t="shared" si="9"/>
        <v>#DIV/0!</v>
      </c>
      <c r="T12" s="180">
        <f>'提案書作成（季時別、エコノミー）'!E45</f>
        <v>0</v>
      </c>
      <c r="U12" s="123" t="e">
        <f t="shared" si="10"/>
        <v>#DIV/0!</v>
      </c>
      <c r="V12" s="99">
        <f t="shared" si="11"/>
        <v>13.89</v>
      </c>
      <c r="W12" s="98">
        <f t="shared" si="12"/>
        <v>0</v>
      </c>
      <c r="X12" s="124">
        <v>2.79</v>
      </c>
      <c r="Y12" s="98">
        <f t="shared" si="13"/>
        <v>0</v>
      </c>
      <c r="Z12" s="100" t="e">
        <f t="shared" si="14"/>
        <v>#DIV/0!</v>
      </c>
      <c r="AA12" s="181">
        <f>'提案書作成（季時別、エコノミー）'!F45</f>
        <v>0</v>
      </c>
      <c r="AB12" s="123" t="e">
        <f t="shared" si="15"/>
        <v>#DIV/0!</v>
      </c>
      <c r="AC12" s="99">
        <f t="shared" si="16"/>
        <v>13.89</v>
      </c>
      <c r="AD12" s="98">
        <f t="shared" si="17"/>
        <v>0</v>
      </c>
      <c r="AE12" s="124">
        <v>2.4</v>
      </c>
      <c r="AF12" s="98">
        <f t="shared" si="18"/>
        <v>0</v>
      </c>
      <c r="AG12" s="100" t="e">
        <f t="shared" si="19"/>
        <v>#DIV/0!</v>
      </c>
      <c r="AH12" s="181">
        <f>'提案書作成（季時別、エコノミー）'!G45</f>
        <v>0</v>
      </c>
      <c r="AI12" s="123">
        <f t="shared" si="20"/>
        <v>0</v>
      </c>
      <c r="AJ12" s="99">
        <f t="shared" si="21"/>
        <v>13.89</v>
      </c>
      <c r="AK12" s="98">
        <f t="shared" si="22"/>
        <v>0</v>
      </c>
      <c r="AL12" s="99" t="e">
        <f t="shared" si="23"/>
        <v>#N/A</v>
      </c>
      <c r="AM12" s="98" t="e">
        <f t="shared" si="24"/>
        <v>#N/A</v>
      </c>
      <c r="AN12" s="100" t="e">
        <f t="shared" si="25"/>
        <v>#N/A</v>
      </c>
      <c r="AO12" s="7">
        <f>'提案書作成（季時別、エコノミー）'!A24</f>
        <v>45474</v>
      </c>
      <c r="AP12" s="73">
        <f t="shared" si="26"/>
        <v>7</v>
      </c>
    </row>
    <row r="13" spans="1:42" ht="20.100000000000001" customHeight="1" x14ac:dyDescent="0.25">
      <c r="A13" s="97">
        <f t="shared" si="27"/>
        <v>45505</v>
      </c>
      <c r="B13" s="151" t="e">
        <f>'提案書作成（季時別、エコノミー）'!I46</f>
        <v>#DIV/0!</v>
      </c>
      <c r="C13" s="196">
        <f>'提案書作成（季時別、エコノミー）'!B25*$C$5*85%</f>
        <v>0</v>
      </c>
      <c r="D13" s="121">
        <f>'提案書作成（季時別、エコノミー）'!$J$34</f>
        <v>0</v>
      </c>
      <c r="E13" s="208" t="e">
        <f>IF('提案書作成（季時別、エコノミー）'!$I$34="",B13-C13,B13+D13-C13)</f>
        <v>#DIV/0!</v>
      </c>
      <c r="F13" s="122">
        <f>'提案書作成（季時別、エコノミー）'!C46</f>
        <v>0</v>
      </c>
      <c r="G13" s="123" t="e">
        <f t="shared" si="0"/>
        <v>#DIV/0!</v>
      </c>
      <c r="H13" s="99">
        <f t="shared" si="1"/>
        <v>15.01</v>
      </c>
      <c r="I13" s="123" t="e">
        <f t="shared" si="2"/>
        <v>#DIV/0!</v>
      </c>
      <c r="J13" s="124">
        <v>2.79</v>
      </c>
      <c r="K13" s="123">
        <f t="shared" si="3"/>
        <v>0</v>
      </c>
      <c r="L13" s="125" t="e">
        <f t="shared" si="4"/>
        <v>#DIV/0!</v>
      </c>
      <c r="M13" s="126">
        <f>'提案書作成（季時別、エコノミー）'!D46</f>
        <v>0</v>
      </c>
      <c r="N13" s="123" t="e">
        <f t="shared" si="5"/>
        <v>#DIV/0!</v>
      </c>
      <c r="O13" s="124">
        <f t="shared" si="6"/>
        <v>15.01</v>
      </c>
      <c r="P13" s="123" t="e">
        <f t="shared" si="7"/>
        <v>#DIV/0!</v>
      </c>
      <c r="Q13" s="124">
        <v>2.79</v>
      </c>
      <c r="R13" s="123">
        <f t="shared" si="8"/>
        <v>0</v>
      </c>
      <c r="S13" s="100" t="e">
        <f t="shared" si="9"/>
        <v>#DIV/0!</v>
      </c>
      <c r="T13" s="180">
        <f>'提案書作成（季時別、エコノミー）'!E46</f>
        <v>0</v>
      </c>
      <c r="U13" s="123" t="e">
        <f t="shared" si="10"/>
        <v>#DIV/0!</v>
      </c>
      <c r="V13" s="99">
        <f t="shared" si="11"/>
        <v>15.01</v>
      </c>
      <c r="W13" s="98">
        <f t="shared" si="12"/>
        <v>0</v>
      </c>
      <c r="X13" s="124">
        <v>2.79</v>
      </c>
      <c r="Y13" s="98">
        <f t="shared" si="13"/>
        <v>0</v>
      </c>
      <c r="Z13" s="100" t="e">
        <f t="shared" si="14"/>
        <v>#DIV/0!</v>
      </c>
      <c r="AA13" s="181">
        <f>'提案書作成（季時別、エコノミー）'!F46</f>
        <v>0</v>
      </c>
      <c r="AB13" s="123" t="e">
        <f t="shared" si="15"/>
        <v>#DIV/0!</v>
      </c>
      <c r="AC13" s="99">
        <f t="shared" si="16"/>
        <v>15.01</v>
      </c>
      <c r="AD13" s="98">
        <f t="shared" si="17"/>
        <v>0</v>
      </c>
      <c r="AE13" s="124">
        <v>2.4</v>
      </c>
      <c r="AF13" s="98">
        <f t="shared" si="18"/>
        <v>0</v>
      </c>
      <c r="AG13" s="100" t="e">
        <f t="shared" si="19"/>
        <v>#DIV/0!</v>
      </c>
      <c r="AH13" s="181">
        <f>'提案書作成（季時別、エコノミー）'!G46</f>
        <v>0</v>
      </c>
      <c r="AI13" s="123">
        <f t="shared" si="20"/>
        <v>0</v>
      </c>
      <c r="AJ13" s="99">
        <f t="shared" si="21"/>
        <v>15.01</v>
      </c>
      <c r="AK13" s="98">
        <f t="shared" si="22"/>
        <v>0</v>
      </c>
      <c r="AL13" s="99" t="e">
        <f t="shared" si="23"/>
        <v>#N/A</v>
      </c>
      <c r="AM13" s="98" t="e">
        <f t="shared" si="24"/>
        <v>#N/A</v>
      </c>
      <c r="AN13" s="100" t="e">
        <f t="shared" si="25"/>
        <v>#N/A</v>
      </c>
      <c r="AO13" s="7">
        <f>'提案書作成（季時別、エコノミー）'!A25</f>
        <v>45505</v>
      </c>
      <c r="AP13" s="73">
        <f t="shared" si="26"/>
        <v>8</v>
      </c>
    </row>
    <row r="14" spans="1:42" ht="20.100000000000001" customHeight="1" x14ac:dyDescent="0.25">
      <c r="A14" s="97">
        <f t="shared" si="27"/>
        <v>45536</v>
      </c>
      <c r="B14" s="151" t="e">
        <f>'提案書作成（季時別、エコノミー）'!I47</f>
        <v>#DIV/0!</v>
      </c>
      <c r="C14" s="196">
        <f>'提案書作成（季時別、エコノミー）'!B26*$C$5*85%</f>
        <v>0</v>
      </c>
      <c r="D14" s="121">
        <f>'提案書作成（季時別、エコノミー）'!$J$34</f>
        <v>0</v>
      </c>
      <c r="E14" s="208" t="e">
        <f>IF('提案書作成（季時別、エコノミー）'!$I$34="",B14-C14,B14+D14-C14)</f>
        <v>#DIV/0!</v>
      </c>
      <c r="F14" s="122">
        <f>'提案書作成（季時別、エコノミー）'!C47</f>
        <v>0</v>
      </c>
      <c r="G14" s="123" t="e">
        <f t="shared" si="0"/>
        <v>#DIV/0!</v>
      </c>
      <c r="H14" s="99">
        <f t="shared" si="1"/>
        <v>15.1</v>
      </c>
      <c r="I14" s="123" t="e">
        <f t="shared" si="2"/>
        <v>#DIV/0!</v>
      </c>
      <c r="J14" s="124">
        <v>2.79</v>
      </c>
      <c r="K14" s="123">
        <f t="shared" si="3"/>
        <v>0</v>
      </c>
      <c r="L14" s="125" t="e">
        <f t="shared" si="4"/>
        <v>#DIV/0!</v>
      </c>
      <c r="M14" s="126">
        <f>'提案書作成（季時別、エコノミー）'!D47</f>
        <v>0</v>
      </c>
      <c r="N14" s="123" t="e">
        <f t="shared" si="5"/>
        <v>#DIV/0!</v>
      </c>
      <c r="O14" s="124">
        <f t="shared" si="6"/>
        <v>15.1</v>
      </c>
      <c r="P14" s="123" t="e">
        <f t="shared" si="7"/>
        <v>#DIV/0!</v>
      </c>
      <c r="Q14" s="124">
        <v>2.79</v>
      </c>
      <c r="R14" s="123">
        <f t="shared" si="8"/>
        <v>0</v>
      </c>
      <c r="S14" s="100" t="e">
        <f t="shared" si="9"/>
        <v>#DIV/0!</v>
      </c>
      <c r="T14" s="180">
        <f>'提案書作成（季時別、エコノミー）'!E47</f>
        <v>0</v>
      </c>
      <c r="U14" s="123" t="e">
        <f t="shared" si="10"/>
        <v>#DIV/0!</v>
      </c>
      <c r="V14" s="99">
        <f t="shared" si="11"/>
        <v>15.1</v>
      </c>
      <c r="W14" s="98">
        <f t="shared" si="12"/>
        <v>0</v>
      </c>
      <c r="X14" s="124">
        <v>2.79</v>
      </c>
      <c r="Y14" s="98">
        <f t="shared" si="13"/>
        <v>0</v>
      </c>
      <c r="Z14" s="100" t="e">
        <f t="shared" si="14"/>
        <v>#DIV/0!</v>
      </c>
      <c r="AA14" s="181">
        <f>'提案書作成（季時別、エコノミー）'!F47</f>
        <v>0</v>
      </c>
      <c r="AB14" s="123" t="e">
        <f t="shared" si="15"/>
        <v>#DIV/0!</v>
      </c>
      <c r="AC14" s="99">
        <f t="shared" si="16"/>
        <v>15.1</v>
      </c>
      <c r="AD14" s="98">
        <f t="shared" si="17"/>
        <v>0</v>
      </c>
      <c r="AE14" s="124">
        <v>2.4</v>
      </c>
      <c r="AF14" s="98">
        <f t="shared" si="18"/>
        <v>0</v>
      </c>
      <c r="AG14" s="100" t="e">
        <f t="shared" si="19"/>
        <v>#DIV/0!</v>
      </c>
      <c r="AH14" s="181">
        <f>'提案書作成（季時別、エコノミー）'!G47</f>
        <v>0</v>
      </c>
      <c r="AI14" s="123">
        <f t="shared" si="20"/>
        <v>0</v>
      </c>
      <c r="AJ14" s="99">
        <f t="shared" si="21"/>
        <v>15.1</v>
      </c>
      <c r="AK14" s="98">
        <f t="shared" si="22"/>
        <v>0</v>
      </c>
      <c r="AL14" s="99" t="e">
        <f t="shared" si="23"/>
        <v>#N/A</v>
      </c>
      <c r="AM14" s="98" t="e">
        <f t="shared" si="24"/>
        <v>#N/A</v>
      </c>
      <c r="AN14" s="100" t="e">
        <f t="shared" si="25"/>
        <v>#N/A</v>
      </c>
      <c r="AO14" s="7">
        <f>'提案書作成（季時別、エコノミー）'!A26</f>
        <v>45536</v>
      </c>
      <c r="AP14" s="73">
        <f t="shared" si="26"/>
        <v>9</v>
      </c>
    </row>
    <row r="15" spans="1:42" ht="20.100000000000001" customHeight="1" x14ac:dyDescent="0.25">
      <c r="A15" s="97">
        <f t="shared" si="27"/>
        <v>45566</v>
      </c>
      <c r="B15" s="151" t="e">
        <f>'提案書作成（季時別、エコノミー）'!I48</f>
        <v>#DIV/0!</v>
      </c>
      <c r="C15" s="196">
        <f>'提案書作成（季時別、エコノミー）'!B27*$C$5*85%</f>
        <v>0</v>
      </c>
      <c r="D15" s="121">
        <f>'提案書作成（季時別、エコノミー）'!$J$34</f>
        <v>0</v>
      </c>
      <c r="E15" s="208" t="e">
        <f>IF('提案書作成（季時別、エコノミー）'!$I$34="",B15-C15,B15+D15-C15)</f>
        <v>#DIV/0!</v>
      </c>
      <c r="F15" s="122">
        <f>'提案書作成（季時別、エコノミー）'!C48</f>
        <v>0</v>
      </c>
      <c r="G15" s="123" t="e">
        <f t="shared" si="0"/>
        <v>#DIV/0!</v>
      </c>
      <c r="H15" s="99">
        <f t="shared" si="1"/>
        <v>12.9</v>
      </c>
      <c r="I15" s="123" t="e">
        <f t="shared" si="2"/>
        <v>#DIV/0!</v>
      </c>
      <c r="J15" s="124">
        <v>2.79</v>
      </c>
      <c r="K15" s="123">
        <f t="shared" si="3"/>
        <v>0</v>
      </c>
      <c r="L15" s="125" t="e">
        <f t="shared" si="4"/>
        <v>#DIV/0!</v>
      </c>
      <c r="M15" s="126">
        <f>'提案書作成（季時別、エコノミー）'!D48</f>
        <v>0</v>
      </c>
      <c r="N15" s="123" t="e">
        <f t="shared" si="5"/>
        <v>#DIV/0!</v>
      </c>
      <c r="O15" s="124">
        <f t="shared" si="6"/>
        <v>12.9</v>
      </c>
      <c r="P15" s="123" t="e">
        <f t="shared" si="7"/>
        <v>#DIV/0!</v>
      </c>
      <c r="Q15" s="124">
        <v>2.79</v>
      </c>
      <c r="R15" s="123">
        <f t="shared" si="8"/>
        <v>0</v>
      </c>
      <c r="S15" s="100" t="e">
        <f t="shared" si="9"/>
        <v>#DIV/0!</v>
      </c>
      <c r="T15" s="180">
        <f>'提案書作成（季時別、エコノミー）'!E48</f>
        <v>0</v>
      </c>
      <c r="U15" s="123" t="e">
        <f t="shared" si="10"/>
        <v>#DIV/0!</v>
      </c>
      <c r="V15" s="99">
        <f t="shared" si="11"/>
        <v>12.9</v>
      </c>
      <c r="W15" s="98">
        <f t="shared" si="12"/>
        <v>0</v>
      </c>
      <c r="X15" s="124">
        <v>2.79</v>
      </c>
      <c r="Y15" s="98">
        <f t="shared" si="13"/>
        <v>0</v>
      </c>
      <c r="Z15" s="100" t="e">
        <f t="shared" si="14"/>
        <v>#DIV/0!</v>
      </c>
      <c r="AA15" s="181">
        <f>'提案書作成（季時別、エコノミー）'!F48</f>
        <v>0</v>
      </c>
      <c r="AB15" s="123" t="e">
        <f t="shared" si="15"/>
        <v>#DIV/0!</v>
      </c>
      <c r="AC15" s="99">
        <f t="shared" si="16"/>
        <v>12.9</v>
      </c>
      <c r="AD15" s="98">
        <f t="shared" si="17"/>
        <v>0</v>
      </c>
      <c r="AE15" s="124">
        <v>2.4</v>
      </c>
      <c r="AF15" s="98">
        <f t="shared" si="18"/>
        <v>0</v>
      </c>
      <c r="AG15" s="100" t="e">
        <f t="shared" si="19"/>
        <v>#DIV/0!</v>
      </c>
      <c r="AH15" s="181">
        <f>'提案書作成（季時別、エコノミー）'!G48</f>
        <v>0</v>
      </c>
      <c r="AI15" s="123">
        <f t="shared" si="20"/>
        <v>0</v>
      </c>
      <c r="AJ15" s="99">
        <f t="shared" si="21"/>
        <v>12.9</v>
      </c>
      <c r="AK15" s="98">
        <f t="shared" si="22"/>
        <v>0</v>
      </c>
      <c r="AL15" s="99" t="e">
        <f t="shared" si="23"/>
        <v>#N/A</v>
      </c>
      <c r="AM15" s="98" t="e">
        <f t="shared" si="24"/>
        <v>#N/A</v>
      </c>
      <c r="AN15" s="100" t="e">
        <f t="shared" si="25"/>
        <v>#N/A</v>
      </c>
      <c r="AO15" s="7">
        <f>'提案書作成（季時別、エコノミー）'!A27</f>
        <v>45566</v>
      </c>
      <c r="AP15" s="73">
        <f t="shared" si="26"/>
        <v>10</v>
      </c>
    </row>
    <row r="16" spans="1:42" ht="20.100000000000001" customHeight="1" x14ac:dyDescent="0.25">
      <c r="A16" s="97">
        <f t="shared" si="27"/>
        <v>45597</v>
      </c>
      <c r="B16" s="151" t="e">
        <f>'提案書作成（季時別、エコノミー）'!I49</f>
        <v>#DIV/0!</v>
      </c>
      <c r="C16" s="196">
        <f>'提案書作成（季時別、エコノミー）'!B28*$C$5*85%</f>
        <v>0</v>
      </c>
      <c r="D16" s="121">
        <f>'提案書作成（季時別、エコノミー）'!$J$34</f>
        <v>0</v>
      </c>
      <c r="E16" s="208" t="e">
        <f>IF('提案書作成（季時別、エコノミー）'!$I$34="",B16-C16,B16+D16-C16)</f>
        <v>#DIV/0!</v>
      </c>
      <c r="F16" s="122">
        <f>'提案書作成（季時別、エコノミー）'!C49</f>
        <v>0</v>
      </c>
      <c r="G16" s="123" t="e">
        <f t="shared" si="0"/>
        <v>#DIV/0!</v>
      </c>
      <c r="H16" s="99">
        <f t="shared" si="1"/>
        <v>15.13</v>
      </c>
      <c r="I16" s="123" t="e">
        <f t="shared" si="2"/>
        <v>#DIV/0!</v>
      </c>
      <c r="J16" s="124">
        <v>2.79</v>
      </c>
      <c r="K16" s="123">
        <f t="shared" si="3"/>
        <v>0</v>
      </c>
      <c r="L16" s="125" t="e">
        <f t="shared" si="4"/>
        <v>#DIV/0!</v>
      </c>
      <c r="M16" s="126">
        <f>'提案書作成（季時別、エコノミー）'!D49</f>
        <v>0</v>
      </c>
      <c r="N16" s="123" t="e">
        <f t="shared" si="5"/>
        <v>#DIV/0!</v>
      </c>
      <c r="O16" s="124">
        <f t="shared" si="6"/>
        <v>15.13</v>
      </c>
      <c r="P16" s="123" t="e">
        <f t="shared" si="7"/>
        <v>#DIV/0!</v>
      </c>
      <c r="Q16" s="124">
        <v>2.79</v>
      </c>
      <c r="R16" s="123">
        <f t="shared" si="8"/>
        <v>0</v>
      </c>
      <c r="S16" s="100" t="e">
        <f t="shared" si="9"/>
        <v>#DIV/0!</v>
      </c>
      <c r="T16" s="180">
        <f>'提案書作成（季時別、エコノミー）'!E49</f>
        <v>0</v>
      </c>
      <c r="U16" s="123" t="e">
        <f t="shared" si="10"/>
        <v>#DIV/0!</v>
      </c>
      <c r="V16" s="99">
        <f t="shared" si="11"/>
        <v>15.13</v>
      </c>
      <c r="W16" s="98">
        <f t="shared" si="12"/>
        <v>0</v>
      </c>
      <c r="X16" s="124">
        <v>2.79</v>
      </c>
      <c r="Y16" s="98">
        <f t="shared" si="13"/>
        <v>0</v>
      </c>
      <c r="Z16" s="100" t="e">
        <f t="shared" si="14"/>
        <v>#DIV/0!</v>
      </c>
      <c r="AA16" s="181">
        <f>'提案書作成（季時別、エコノミー）'!F49</f>
        <v>0</v>
      </c>
      <c r="AB16" s="123" t="e">
        <f t="shared" si="15"/>
        <v>#DIV/0!</v>
      </c>
      <c r="AC16" s="99">
        <f t="shared" si="16"/>
        <v>15.13</v>
      </c>
      <c r="AD16" s="98">
        <f t="shared" si="17"/>
        <v>0</v>
      </c>
      <c r="AE16" s="124">
        <v>2.4</v>
      </c>
      <c r="AF16" s="98">
        <f t="shared" si="18"/>
        <v>0</v>
      </c>
      <c r="AG16" s="100" t="e">
        <f t="shared" si="19"/>
        <v>#DIV/0!</v>
      </c>
      <c r="AH16" s="181">
        <f>'提案書作成（季時別、エコノミー）'!G49</f>
        <v>0</v>
      </c>
      <c r="AI16" s="123">
        <f t="shared" si="20"/>
        <v>0</v>
      </c>
      <c r="AJ16" s="99">
        <f t="shared" si="21"/>
        <v>15.13</v>
      </c>
      <c r="AK16" s="98">
        <f t="shared" si="22"/>
        <v>0</v>
      </c>
      <c r="AL16" s="99" t="e">
        <f t="shared" si="23"/>
        <v>#N/A</v>
      </c>
      <c r="AM16" s="98" t="e">
        <f t="shared" si="24"/>
        <v>#N/A</v>
      </c>
      <c r="AN16" s="100" t="e">
        <f t="shared" si="25"/>
        <v>#N/A</v>
      </c>
      <c r="AO16" s="7">
        <f>'提案書作成（季時別、エコノミー）'!A28</f>
        <v>45597</v>
      </c>
      <c r="AP16" s="73">
        <f t="shared" si="26"/>
        <v>11</v>
      </c>
    </row>
    <row r="17" spans="1:42" ht="20.100000000000001" customHeight="1" thickBot="1" x14ac:dyDescent="0.3">
      <c r="A17" s="101">
        <f t="shared" si="27"/>
        <v>45627</v>
      </c>
      <c r="B17" s="152" t="e">
        <f>'提案書作成（季時別、エコノミー）'!I50</f>
        <v>#DIV/0!</v>
      </c>
      <c r="C17" s="278">
        <f>'提案書作成（季時別、エコノミー）'!B29*$C$5*85%</f>
        <v>0</v>
      </c>
      <c r="D17" s="209">
        <f>'提案書作成（季時別、エコノミー）'!$J$34</f>
        <v>0</v>
      </c>
      <c r="E17" s="210" t="e">
        <f>IF('提案書作成（季時別、エコノミー）'!$I$34="",B17-C17,B17+D17-C17)</f>
        <v>#DIV/0!</v>
      </c>
      <c r="F17" s="102">
        <f>'提案書作成（季時別、エコノミー）'!C50</f>
        <v>0</v>
      </c>
      <c r="G17" s="123" t="e">
        <f t="shared" si="0"/>
        <v>#DIV/0!</v>
      </c>
      <c r="H17" s="104">
        <f t="shared" si="1"/>
        <v>15.31</v>
      </c>
      <c r="I17" s="123" t="e">
        <f t="shared" si="2"/>
        <v>#DIV/0!</v>
      </c>
      <c r="J17" s="124">
        <v>2.79</v>
      </c>
      <c r="K17" s="123">
        <f t="shared" si="3"/>
        <v>0</v>
      </c>
      <c r="L17" s="207" t="e">
        <f t="shared" si="4"/>
        <v>#DIV/0!</v>
      </c>
      <c r="M17" s="106">
        <f>'提案書作成（季時別、エコノミー）'!D50</f>
        <v>0</v>
      </c>
      <c r="N17" s="123" t="e">
        <f t="shared" si="5"/>
        <v>#DIV/0!</v>
      </c>
      <c r="O17" s="104">
        <f t="shared" si="6"/>
        <v>15.31</v>
      </c>
      <c r="P17" s="123" t="e">
        <f t="shared" si="7"/>
        <v>#DIV/0!</v>
      </c>
      <c r="Q17" s="124">
        <v>2.79</v>
      </c>
      <c r="R17" s="123">
        <f t="shared" si="8"/>
        <v>0</v>
      </c>
      <c r="S17" s="105" t="e">
        <f t="shared" si="9"/>
        <v>#DIV/0!</v>
      </c>
      <c r="T17" s="182">
        <f>'提案書作成（季時別、エコノミー）'!E50</f>
        <v>0</v>
      </c>
      <c r="U17" s="103" t="e">
        <f t="shared" si="10"/>
        <v>#DIV/0!</v>
      </c>
      <c r="V17" s="104">
        <f t="shared" si="11"/>
        <v>15.31</v>
      </c>
      <c r="W17" s="103">
        <f t="shared" si="12"/>
        <v>0</v>
      </c>
      <c r="X17" s="124">
        <v>2.79</v>
      </c>
      <c r="Y17" s="103">
        <f t="shared" si="13"/>
        <v>0</v>
      </c>
      <c r="Z17" s="105" t="e">
        <f t="shared" si="14"/>
        <v>#DIV/0!</v>
      </c>
      <c r="AA17" s="106">
        <f>'提案書作成（季時別、エコノミー）'!F50</f>
        <v>0</v>
      </c>
      <c r="AB17" s="103" t="e">
        <f t="shared" si="15"/>
        <v>#DIV/0!</v>
      </c>
      <c r="AC17" s="104">
        <f t="shared" si="16"/>
        <v>15.31</v>
      </c>
      <c r="AD17" s="103">
        <f t="shared" si="17"/>
        <v>0</v>
      </c>
      <c r="AE17" s="124">
        <v>2.4</v>
      </c>
      <c r="AF17" s="103">
        <f t="shared" si="18"/>
        <v>0</v>
      </c>
      <c r="AG17" s="105" t="e">
        <f t="shared" si="19"/>
        <v>#DIV/0!</v>
      </c>
      <c r="AH17" s="106">
        <f>'提案書作成（季時別、エコノミー）'!G50</f>
        <v>0</v>
      </c>
      <c r="AI17" s="103">
        <f t="shared" si="20"/>
        <v>0</v>
      </c>
      <c r="AJ17" s="104">
        <f t="shared" si="21"/>
        <v>15.31</v>
      </c>
      <c r="AK17" s="103">
        <f t="shared" si="22"/>
        <v>0</v>
      </c>
      <c r="AL17" s="104" t="e">
        <f t="shared" si="23"/>
        <v>#N/A</v>
      </c>
      <c r="AM17" s="103" t="e">
        <f t="shared" si="24"/>
        <v>#N/A</v>
      </c>
      <c r="AN17" s="105" t="e">
        <f t="shared" si="25"/>
        <v>#N/A</v>
      </c>
      <c r="AO17" s="7">
        <f>'提案書作成（季時別、エコノミー）'!A29</f>
        <v>45627</v>
      </c>
      <c r="AP17" s="73">
        <f t="shared" si="26"/>
        <v>12</v>
      </c>
    </row>
    <row r="18" spans="1:42" ht="20.100000000000001" customHeight="1" thickBot="1" x14ac:dyDescent="0.3">
      <c r="A18" s="41"/>
      <c r="B18" s="42"/>
      <c r="C18" s="42"/>
      <c r="D18" s="42"/>
      <c r="E18" s="42"/>
      <c r="F18" s="43"/>
      <c r="G18" s="44"/>
      <c r="H18" s="45"/>
      <c r="I18" s="43"/>
      <c r="J18" s="183" t="s">
        <v>66</v>
      </c>
      <c r="K18" s="43"/>
      <c r="L18" s="43"/>
      <c r="M18" s="43"/>
      <c r="N18" s="44"/>
      <c r="O18" s="44"/>
      <c r="P18" s="44"/>
      <c r="Q18" s="44" t="s">
        <v>66</v>
      </c>
      <c r="R18" s="44"/>
      <c r="S18" s="43"/>
      <c r="T18" s="43"/>
      <c r="U18" s="43"/>
      <c r="V18" s="44"/>
      <c r="W18" s="44"/>
      <c r="X18" s="44"/>
      <c r="Y18" s="44"/>
      <c r="Z18" s="44"/>
      <c r="AA18" s="43"/>
      <c r="AB18" s="43"/>
      <c r="AC18" s="44"/>
      <c r="AD18" s="44"/>
      <c r="AE18" s="44"/>
      <c r="AF18" s="44"/>
      <c r="AG18" s="44"/>
      <c r="AH18" s="43"/>
      <c r="AI18"/>
      <c r="AJ18" s="7"/>
      <c r="AK18" s="73"/>
    </row>
    <row r="19" spans="1:42" ht="20.100000000000001" customHeight="1" thickBot="1" x14ac:dyDescent="0.3">
      <c r="A19" s="46" t="s">
        <v>67</v>
      </c>
      <c r="B19" s="47" t="e">
        <f>SUM(B6:B17)</f>
        <v>#DIV/0!</v>
      </c>
      <c r="C19" s="197"/>
      <c r="D19" s="48">
        <f>SUM(D6:D17)</f>
        <v>0</v>
      </c>
      <c r="E19" s="197" t="e">
        <f>SUM(E6:E17)</f>
        <v>#DIV/0!</v>
      </c>
      <c r="F19" s="49">
        <f>SUM(F6:F17)</f>
        <v>0</v>
      </c>
      <c r="G19" s="50" t="e">
        <f>SUM(G6:G17)</f>
        <v>#DIV/0!</v>
      </c>
      <c r="H19" s="202">
        <f>AVERAGE(C29:C31)</f>
        <v>14.666666666666666</v>
      </c>
      <c r="I19" s="50" t="e">
        <f>SUM(I6:I17)</f>
        <v>#DIV/0!</v>
      </c>
      <c r="J19" s="202">
        <f>AVERAGE(J6:J17)</f>
        <v>2.7899999999999996</v>
      </c>
      <c r="K19" s="50">
        <f>SUM(K6:K17)</f>
        <v>0</v>
      </c>
      <c r="L19" s="51" t="e">
        <f>SUM(L6:L17)</f>
        <v>#DIV/0!</v>
      </c>
      <c r="M19" s="47">
        <f>SUM(M6:M17)</f>
        <v>0</v>
      </c>
      <c r="N19" s="50" t="e">
        <f>SUM(N6:N17)</f>
        <v>#DIV/0!</v>
      </c>
      <c r="O19" s="200">
        <f>AVERAGE(C23:C28,C32:C34)</f>
        <v>14.206666666666669</v>
      </c>
      <c r="P19" s="50" t="e">
        <f>SUM(P6:P17)</f>
        <v>#DIV/0!</v>
      </c>
      <c r="Q19" s="200">
        <f>AVERAGE(Q6:Q17)</f>
        <v>2.7899999999999996</v>
      </c>
      <c r="R19" s="50">
        <f>SUM(R6:R17)</f>
        <v>0</v>
      </c>
      <c r="S19" s="48" t="e">
        <f>SUM(S6:S17)</f>
        <v>#DIV/0!</v>
      </c>
      <c r="T19" s="49">
        <f>SUM(T6:T17)</f>
        <v>0</v>
      </c>
      <c r="U19" s="50" t="e">
        <f>SUM(U6:U17)</f>
        <v>#DIV/0!</v>
      </c>
      <c r="V19" s="277">
        <f>AVERAGE(V9:V11)</f>
        <v>12.993333333333332</v>
      </c>
      <c r="W19" s="271">
        <f>SUM(W6:W17)</f>
        <v>0</v>
      </c>
      <c r="X19" s="277">
        <f>AVERAGE(X6:X17)</f>
        <v>2.7899999999999996</v>
      </c>
      <c r="Y19" s="276">
        <f>SUM(Y6:Y17)</f>
        <v>0</v>
      </c>
      <c r="Z19" s="275" t="e">
        <f>SUM(Z6:Z17)</f>
        <v>#DIV/0!</v>
      </c>
      <c r="AA19" s="274">
        <f>SUM(AA6:AA17)</f>
        <v>0</v>
      </c>
      <c r="AB19" s="271" t="e">
        <f>SUM(AB6:AB17)</f>
        <v>#DIV/0!</v>
      </c>
      <c r="AC19" s="273">
        <f>AVERAGE(AC6:AC17)</f>
        <v>14.321666666666667</v>
      </c>
      <c r="AD19" s="271">
        <f>SUM(AD6:AD17)</f>
        <v>0</v>
      </c>
      <c r="AE19" s="272">
        <f>AVERAGE(AE6:AE17)</f>
        <v>2.3999999999999995</v>
      </c>
      <c r="AF19" s="271">
        <f>SUM(AF6:AF17)</f>
        <v>0</v>
      </c>
      <c r="AG19" s="51" t="e">
        <f>SUM(AG6:AG17)</f>
        <v>#DIV/0!</v>
      </c>
      <c r="AI19"/>
    </row>
    <row r="20" spans="1:42" ht="20.100000000000001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</row>
    <row r="21" spans="1:42" ht="20.100000000000001" customHeight="1" thickBot="1" x14ac:dyDescent="0.2">
      <c r="B21" s="52" t="s">
        <v>68</v>
      </c>
      <c r="C21" s="52"/>
      <c r="D21" s="52"/>
      <c r="E21" s="52"/>
      <c r="F21" s="52"/>
      <c r="G21" s="52"/>
      <c r="H21" s="52"/>
      <c r="I21" s="52"/>
      <c r="K21" s="52" t="s">
        <v>148</v>
      </c>
      <c r="L21" s="52"/>
      <c r="N21" s="52"/>
      <c r="O21" s="52"/>
      <c r="P21" s="52"/>
      <c r="Q21" s="52"/>
    </row>
    <row r="22" spans="1:42" ht="20.100000000000001" customHeight="1" thickBot="1" x14ac:dyDescent="0.2">
      <c r="B22" s="440" t="s">
        <v>71</v>
      </c>
      <c r="C22" s="441"/>
      <c r="D22" s="39"/>
      <c r="E22" s="457"/>
      <c r="F22" s="457"/>
      <c r="G22" s="39"/>
      <c r="H22" s="440" t="s">
        <v>72</v>
      </c>
      <c r="I22" s="441"/>
      <c r="K22" s="134" t="s">
        <v>73</v>
      </c>
      <c r="L22" s="133">
        <v>2018</v>
      </c>
      <c r="M22" s="133">
        <v>2019</v>
      </c>
      <c r="N22" s="188">
        <v>2020</v>
      </c>
      <c r="O22" s="39"/>
      <c r="P22" s="39"/>
      <c r="Q22" s="39"/>
    </row>
    <row r="23" spans="1:42" ht="16.5" thickTop="1" x14ac:dyDescent="0.25">
      <c r="B23" s="173">
        <v>1</v>
      </c>
      <c r="C23" s="227">
        <f>F23+2</f>
        <v>14.92</v>
      </c>
      <c r="D23" s="205"/>
      <c r="E23" s="230">
        <v>45292</v>
      </c>
      <c r="F23" s="227">
        <v>12.92</v>
      </c>
      <c r="G23" s="205"/>
      <c r="H23" s="130">
        <v>1</v>
      </c>
      <c r="I23" s="131">
        <v>1</v>
      </c>
      <c r="K23" s="130">
        <v>1</v>
      </c>
      <c r="L23" s="132">
        <v>-1.44</v>
      </c>
      <c r="M23" s="189">
        <v>0.05</v>
      </c>
      <c r="N23" s="190">
        <v>-0.6</v>
      </c>
      <c r="P23"/>
      <c r="Q23"/>
      <c r="T23"/>
      <c r="U23"/>
      <c r="V23"/>
      <c r="W23"/>
      <c r="X23"/>
      <c r="Y23"/>
      <c r="Z23"/>
      <c r="AA23"/>
      <c r="AB23"/>
      <c r="AC23"/>
      <c r="AD23"/>
      <c r="AE23"/>
      <c r="AF23"/>
      <c r="AI23"/>
    </row>
    <row r="24" spans="1:42" x14ac:dyDescent="0.25">
      <c r="B24" s="58">
        <v>2</v>
      </c>
      <c r="C24" s="228">
        <f t="shared" ref="C24:C34" si="28">F24+2</f>
        <v>15.31</v>
      </c>
      <c r="D24" s="205"/>
      <c r="E24" s="230">
        <v>45261</v>
      </c>
      <c r="F24" s="228">
        <v>13.31</v>
      </c>
      <c r="G24" s="205"/>
      <c r="H24" s="58">
        <v>2</v>
      </c>
      <c r="I24" s="131">
        <v>1</v>
      </c>
      <c r="K24" s="58">
        <v>2</v>
      </c>
      <c r="L24" s="111">
        <v>-1.36</v>
      </c>
      <c r="M24" s="191">
        <v>0.21</v>
      </c>
      <c r="N24" s="192">
        <v>-0.68</v>
      </c>
      <c r="P24"/>
      <c r="Q24"/>
      <c r="T24"/>
      <c r="U24"/>
      <c r="V24"/>
      <c r="W24"/>
      <c r="X24"/>
      <c r="Y24"/>
      <c r="Z24"/>
      <c r="AA24"/>
      <c r="AB24"/>
      <c r="AC24"/>
      <c r="AD24"/>
      <c r="AE24"/>
      <c r="AF24"/>
      <c r="AI24"/>
    </row>
    <row r="25" spans="1:42" x14ac:dyDescent="0.25">
      <c r="B25" s="58">
        <v>3</v>
      </c>
      <c r="C25" s="228">
        <f t="shared" si="28"/>
        <v>15.31</v>
      </c>
      <c r="D25" s="205"/>
      <c r="E25" s="230">
        <v>45261</v>
      </c>
      <c r="F25" s="228">
        <v>13.31</v>
      </c>
      <c r="G25" s="205"/>
      <c r="H25" s="58">
        <v>3</v>
      </c>
      <c r="I25" s="131">
        <v>1</v>
      </c>
      <c r="K25" s="58">
        <v>3</v>
      </c>
      <c r="L25" s="111">
        <v>-1.21</v>
      </c>
      <c r="M25" s="191">
        <v>0.25</v>
      </c>
      <c r="N25" s="192">
        <v>-0.68</v>
      </c>
      <c r="P25"/>
      <c r="Q25"/>
      <c r="T25"/>
      <c r="U25"/>
      <c r="V25"/>
      <c r="W25"/>
      <c r="X25"/>
      <c r="Y25"/>
      <c r="Z25"/>
      <c r="AA25"/>
      <c r="AB25"/>
      <c r="AC25"/>
      <c r="AD25"/>
      <c r="AE25"/>
      <c r="AF25"/>
      <c r="AI25"/>
    </row>
    <row r="26" spans="1:42" x14ac:dyDescent="0.25">
      <c r="B26" s="62">
        <v>4</v>
      </c>
      <c r="C26" s="228">
        <f t="shared" si="28"/>
        <v>13.99</v>
      </c>
      <c r="D26" s="205"/>
      <c r="E26" s="230">
        <v>45017</v>
      </c>
      <c r="F26" s="228">
        <v>11.99</v>
      </c>
      <c r="G26" s="205"/>
      <c r="H26" s="62">
        <v>4</v>
      </c>
      <c r="I26" s="131">
        <v>1</v>
      </c>
      <c r="K26" s="62">
        <v>4</v>
      </c>
      <c r="L26" s="111">
        <v>-1.97</v>
      </c>
      <c r="M26" s="191">
        <v>-0.05</v>
      </c>
      <c r="N26" s="192">
        <v>-0.71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I26"/>
    </row>
    <row r="27" spans="1:42" x14ac:dyDescent="0.25">
      <c r="B27" s="62">
        <v>5</v>
      </c>
      <c r="C27" s="228">
        <f t="shared" si="28"/>
        <v>12.7</v>
      </c>
      <c r="D27" s="205"/>
      <c r="E27" s="230">
        <v>45047</v>
      </c>
      <c r="F27" s="228">
        <v>10.7</v>
      </c>
      <c r="G27" s="205"/>
      <c r="H27" s="62">
        <v>5</v>
      </c>
      <c r="I27" s="131">
        <v>1</v>
      </c>
      <c r="K27" s="62">
        <v>5</v>
      </c>
      <c r="L27" s="111">
        <v>-0.93</v>
      </c>
      <c r="M27" s="191">
        <v>-0.12</v>
      </c>
      <c r="N27" s="192">
        <v>-0.73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I27"/>
    </row>
    <row r="28" spans="1:42" x14ac:dyDescent="0.25">
      <c r="B28" s="62">
        <v>6</v>
      </c>
      <c r="C28" s="228">
        <f t="shared" si="28"/>
        <v>12.29</v>
      </c>
      <c r="D28" s="205"/>
      <c r="E28" s="230">
        <v>45078</v>
      </c>
      <c r="F28" s="228">
        <v>10.29</v>
      </c>
      <c r="G28" s="205"/>
      <c r="H28" s="62">
        <v>6</v>
      </c>
      <c r="I28" s="131">
        <v>1</v>
      </c>
      <c r="K28" s="62">
        <v>6</v>
      </c>
      <c r="L28" s="111">
        <v>-0.86</v>
      </c>
      <c r="M28" s="191">
        <v>-0.19</v>
      </c>
      <c r="N28" s="192">
        <v>-0.75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I28"/>
    </row>
    <row r="29" spans="1:42" x14ac:dyDescent="0.25">
      <c r="B29" s="66">
        <v>7</v>
      </c>
      <c r="C29" s="228">
        <f t="shared" si="28"/>
        <v>13.89</v>
      </c>
      <c r="D29" s="205"/>
      <c r="E29" s="230">
        <v>45108</v>
      </c>
      <c r="F29" s="228">
        <v>11.89</v>
      </c>
      <c r="G29" s="205"/>
      <c r="H29" s="66">
        <v>7</v>
      </c>
      <c r="I29" s="131">
        <v>1</v>
      </c>
      <c r="K29" s="66">
        <v>7</v>
      </c>
      <c r="L29" s="111">
        <v>-0.83</v>
      </c>
      <c r="M29" s="191">
        <v>-0.25</v>
      </c>
      <c r="N29" s="192">
        <v>-0.79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I29"/>
    </row>
    <row r="30" spans="1:42" x14ac:dyDescent="0.25">
      <c r="B30" s="66">
        <v>8</v>
      </c>
      <c r="C30" s="228">
        <f t="shared" si="28"/>
        <v>15.01</v>
      </c>
      <c r="D30" s="205"/>
      <c r="E30" s="230">
        <v>45139</v>
      </c>
      <c r="F30" s="228">
        <v>13.01</v>
      </c>
      <c r="G30" s="205"/>
      <c r="H30" s="66">
        <v>8</v>
      </c>
      <c r="I30" s="131">
        <v>1</v>
      </c>
      <c r="K30" s="66">
        <v>8</v>
      </c>
      <c r="L30" s="111">
        <v>-0.76</v>
      </c>
      <c r="M30" s="191">
        <v>-0.35</v>
      </c>
      <c r="N30" s="192">
        <v>-0.84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I30"/>
    </row>
    <row r="31" spans="1:42" x14ac:dyDescent="0.25">
      <c r="B31" s="66">
        <v>9</v>
      </c>
      <c r="C31" s="228">
        <f t="shared" si="28"/>
        <v>15.1</v>
      </c>
      <c r="D31" s="205"/>
      <c r="E31" s="230">
        <v>45170</v>
      </c>
      <c r="F31" s="228">
        <v>13.1</v>
      </c>
      <c r="G31" s="205"/>
      <c r="H31" s="66">
        <v>9</v>
      </c>
      <c r="I31" s="131">
        <v>1</v>
      </c>
      <c r="K31" s="66">
        <v>9</v>
      </c>
      <c r="L31" s="111">
        <v>-0.6</v>
      </c>
      <c r="M31" s="191">
        <v>-0.46</v>
      </c>
      <c r="N31" s="192">
        <v>-0.95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I31"/>
    </row>
    <row r="32" spans="1:42" x14ac:dyDescent="0.25">
      <c r="B32" s="58">
        <v>10</v>
      </c>
      <c r="C32" s="228">
        <f t="shared" si="28"/>
        <v>12.9</v>
      </c>
      <c r="D32" s="205"/>
      <c r="E32" s="230">
        <v>45200</v>
      </c>
      <c r="F32" s="228">
        <v>10.9</v>
      </c>
      <c r="G32" s="205"/>
      <c r="H32" s="58">
        <v>10</v>
      </c>
      <c r="I32" s="131">
        <v>1</v>
      </c>
      <c r="K32" s="58">
        <v>10</v>
      </c>
      <c r="L32" s="111">
        <v>-0.4</v>
      </c>
      <c r="M32" s="191">
        <v>-0.56999999999999995</v>
      </c>
      <c r="N32" s="192">
        <v>-1.1100000000000001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I32"/>
    </row>
    <row r="33" spans="2:37" x14ac:dyDescent="0.25">
      <c r="B33" s="58">
        <v>11</v>
      </c>
      <c r="C33" s="228">
        <f t="shared" si="28"/>
        <v>15.13</v>
      </c>
      <c r="D33" s="205"/>
      <c r="E33" s="230">
        <v>45231</v>
      </c>
      <c r="F33" s="228">
        <v>13.13</v>
      </c>
      <c r="G33" s="205"/>
      <c r="H33" s="58">
        <v>11</v>
      </c>
      <c r="I33" s="131">
        <v>1</v>
      </c>
      <c r="K33" s="58">
        <v>11</v>
      </c>
      <c r="L33" s="111">
        <v>-0.25</v>
      </c>
      <c r="M33" s="191">
        <v>-0.61</v>
      </c>
      <c r="N33" s="192">
        <v>-1.27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I33"/>
    </row>
    <row r="34" spans="2:37" ht="16.5" thickBot="1" x14ac:dyDescent="0.3">
      <c r="B34" s="71">
        <v>12</v>
      </c>
      <c r="C34" s="283">
        <f t="shared" si="28"/>
        <v>15.31</v>
      </c>
      <c r="D34" s="205"/>
      <c r="E34" s="230">
        <v>45261</v>
      </c>
      <c r="F34" s="229">
        <v>13.31</v>
      </c>
      <c r="G34" s="205"/>
      <c r="H34" s="71">
        <v>12</v>
      </c>
      <c r="I34" s="270">
        <v>1</v>
      </c>
      <c r="K34" s="71">
        <v>12</v>
      </c>
      <c r="L34" s="112">
        <v>-0.12</v>
      </c>
      <c r="M34" s="193">
        <v>-0.68</v>
      </c>
      <c r="N34" s="194">
        <v>-1.41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I34"/>
    </row>
    <row r="35" spans="2:37" x14ac:dyDescent="0.15">
      <c r="T35"/>
      <c r="U35"/>
      <c r="V35"/>
      <c r="W35"/>
      <c r="X35"/>
      <c r="Y35"/>
      <c r="Z35"/>
      <c r="AA35"/>
      <c r="AB35"/>
      <c r="AC35"/>
      <c r="AD35"/>
      <c r="AE35"/>
      <c r="AF35"/>
      <c r="AI35"/>
    </row>
    <row r="36" spans="2:37" x14ac:dyDescent="0.15">
      <c r="B36" s="39" t="s">
        <v>74</v>
      </c>
      <c r="C36" s="39"/>
      <c r="D36" s="39"/>
      <c r="E36" s="39"/>
      <c r="G36" s="53" t="s">
        <v>75</v>
      </c>
      <c r="H36" s="53"/>
      <c r="I36" s="53"/>
      <c r="J36" s="53"/>
      <c r="K36" s="54"/>
      <c r="O36" s="39" t="s">
        <v>76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I36"/>
    </row>
    <row r="37" spans="2:37" ht="16.5" thickBot="1" x14ac:dyDescent="0.2">
      <c r="B37" s="39"/>
      <c r="C37" s="39"/>
      <c r="D37" s="39"/>
      <c r="E37" s="39"/>
      <c r="G37" s="55"/>
      <c r="H37" s="55"/>
      <c r="I37" s="55"/>
      <c r="J37" s="55"/>
      <c r="K37" s="56"/>
      <c r="O37" s="39"/>
      <c r="AG37" s="40"/>
      <c r="AI37"/>
      <c r="AJ37" s="40"/>
    </row>
    <row r="38" spans="2:37" ht="16.5" thickBot="1" x14ac:dyDescent="0.2">
      <c r="B38" s="500" t="s">
        <v>77</v>
      </c>
      <c r="C38" s="501"/>
      <c r="D38" s="502">
        <f>M54</f>
        <v>0</v>
      </c>
      <c r="E38" s="503"/>
      <c r="G38" s="442" t="s">
        <v>78</v>
      </c>
      <c r="H38" s="443"/>
      <c r="I38" s="443"/>
      <c r="J38" s="443"/>
      <c r="K38" s="443"/>
      <c r="L38" s="444"/>
      <c r="M38" s="57" t="s">
        <v>79</v>
      </c>
      <c r="Q38" s="82" t="s">
        <v>80</v>
      </c>
      <c r="R38" s="83" t="s">
        <v>59</v>
      </c>
      <c r="S38" s="84" t="s">
        <v>57</v>
      </c>
      <c r="AG38" s="40"/>
      <c r="AH38" s="40"/>
      <c r="AI38"/>
      <c r="AK38" s="40"/>
    </row>
    <row r="39" spans="2:37" x14ac:dyDescent="0.15">
      <c r="B39" s="447" t="s">
        <v>81</v>
      </c>
      <c r="C39" s="448"/>
      <c r="D39" s="449" t="e">
        <f>G54/D38</f>
        <v>#DIV/0!</v>
      </c>
      <c r="E39" s="450"/>
      <c r="G39" s="454" t="s">
        <v>82</v>
      </c>
      <c r="H39" s="445" t="s">
        <v>83</v>
      </c>
      <c r="I39" s="445" t="s">
        <v>84</v>
      </c>
      <c r="J39" s="456" t="s">
        <v>85</v>
      </c>
      <c r="K39" s="456" t="s">
        <v>65</v>
      </c>
      <c r="L39" s="456" t="s">
        <v>86</v>
      </c>
      <c r="M39" s="483" t="s">
        <v>87</v>
      </c>
      <c r="O39" s="74" t="s">
        <v>88</v>
      </c>
      <c r="P39" s="75"/>
      <c r="Q39" s="85"/>
      <c r="R39" s="86"/>
      <c r="S39" s="87" t="e">
        <f>'提案書作成（季時別、エコノミー）'!L30</f>
        <v>#DIV/0!</v>
      </c>
    </row>
    <row r="40" spans="2:37" ht="16.5" thickBot="1" x14ac:dyDescent="0.2">
      <c r="B40" s="59"/>
      <c r="C40" s="39"/>
      <c r="D40" s="60"/>
      <c r="E40" s="61"/>
      <c r="G40" s="455"/>
      <c r="H40" s="446"/>
      <c r="I40" s="446"/>
      <c r="J40" s="478"/>
      <c r="K40" s="478"/>
      <c r="L40" s="478"/>
      <c r="M40" s="484"/>
      <c r="O40" s="76" t="s">
        <v>89</v>
      </c>
      <c r="P40" s="77"/>
      <c r="Q40" s="88"/>
      <c r="R40" s="89"/>
      <c r="S40" s="90" t="e">
        <f>'提案書作成（季時別、エコノミー）'!L51</f>
        <v>#DIV/0!</v>
      </c>
    </row>
    <row r="41" spans="2:37" ht="16.5" thickTop="1" x14ac:dyDescent="0.25">
      <c r="B41" s="474" t="s">
        <v>90</v>
      </c>
      <c r="C41" s="475"/>
      <c r="D41" s="476" t="e">
        <f>I54</f>
        <v>#DIV/0!</v>
      </c>
      <c r="E41" s="477"/>
      <c r="G41" s="63" t="e">
        <f t="shared" ref="G41:G52" si="29">B6+D6+G6+N6+U6+AB6</f>
        <v>#DIV/0!</v>
      </c>
      <c r="H41" s="129">
        <f t="shared" ref="H41:H52" si="30">M41*V41</f>
        <v>0</v>
      </c>
      <c r="I41" s="107" t="e">
        <f t="shared" ref="I41:I52" si="31">G41+H41</f>
        <v>#DIV/0!</v>
      </c>
      <c r="J41" s="64" t="e">
        <f t="shared" ref="J41:J52" si="32">I6+P6+W6+AD6</f>
        <v>#DIV/0!</v>
      </c>
      <c r="K41" s="64">
        <f t="shared" ref="K41:K52" si="33">C6+K6+R6+Y6+AF6</f>
        <v>0</v>
      </c>
      <c r="L41" s="64" t="e">
        <f t="shared" ref="L41:L52" si="34">I41-(J41+K41)</f>
        <v>#DIV/0!</v>
      </c>
      <c r="M41" s="65">
        <f t="shared" ref="M41:M52" si="35">M6+F6+T6+AA6</f>
        <v>0</v>
      </c>
      <c r="O41" s="472" t="s">
        <v>91</v>
      </c>
      <c r="P41" s="473"/>
      <c r="Q41" s="88"/>
      <c r="R41" s="89"/>
      <c r="S41" s="120" t="e">
        <f>H54/M54</f>
        <v>#DIV/0!</v>
      </c>
      <c r="T41" s="7">
        <f>'提案書作成（季時別、エコノミー）'!A18</f>
        <v>45292</v>
      </c>
      <c r="U41" s="73">
        <f t="shared" ref="U41:U52" si="36">MONTH(T41)</f>
        <v>1</v>
      </c>
      <c r="V41" s="116">
        <f t="shared" ref="V41:V52" si="37">VLOOKUP(U41,$H$23:$I$34,2,FALSE)</f>
        <v>1</v>
      </c>
    </row>
    <row r="42" spans="2:37" x14ac:dyDescent="0.25">
      <c r="B42" s="474" t="s">
        <v>92</v>
      </c>
      <c r="C42" s="475"/>
      <c r="D42" s="504" t="e">
        <f>L54</f>
        <v>#DIV/0!</v>
      </c>
      <c r="E42" s="477"/>
      <c r="F42" s="39" t="s">
        <v>147</v>
      </c>
      <c r="G42" s="63" t="e">
        <f t="shared" si="29"/>
        <v>#DIV/0!</v>
      </c>
      <c r="H42" s="129">
        <f t="shared" si="30"/>
        <v>0</v>
      </c>
      <c r="I42" s="107" t="e">
        <f t="shared" si="31"/>
        <v>#DIV/0!</v>
      </c>
      <c r="J42" s="64" t="e">
        <f t="shared" si="32"/>
        <v>#DIV/0!</v>
      </c>
      <c r="K42" s="64">
        <f t="shared" si="33"/>
        <v>0</v>
      </c>
      <c r="L42" s="64" t="e">
        <f t="shared" si="34"/>
        <v>#DIV/0!</v>
      </c>
      <c r="M42" s="65">
        <f t="shared" si="35"/>
        <v>0</v>
      </c>
      <c r="O42" s="78" t="s">
        <v>93</v>
      </c>
      <c r="P42" s="79"/>
      <c r="Q42" s="88">
        <v>11.88</v>
      </c>
      <c r="R42" s="91">
        <v>8.43</v>
      </c>
      <c r="S42" s="92">
        <f>Q42+R42</f>
        <v>20.310000000000002</v>
      </c>
      <c r="T42" s="7">
        <f>'提案書作成（季時別、エコノミー）'!A19</f>
        <v>45323</v>
      </c>
      <c r="U42" s="73">
        <f t="shared" si="36"/>
        <v>2</v>
      </c>
      <c r="V42" s="116">
        <f t="shared" si="37"/>
        <v>1</v>
      </c>
    </row>
    <row r="43" spans="2:37" ht="16.5" thickBot="1" x14ac:dyDescent="0.3">
      <c r="B43" s="59"/>
      <c r="C43" s="39"/>
      <c r="E43" s="67"/>
      <c r="G43" s="63" t="e">
        <f t="shared" si="29"/>
        <v>#DIV/0!</v>
      </c>
      <c r="H43" s="129">
        <f t="shared" si="30"/>
        <v>0</v>
      </c>
      <c r="I43" s="107" t="e">
        <f t="shared" si="31"/>
        <v>#DIV/0!</v>
      </c>
      <c r="J43" s="64" t="e">
        <f t="shared" si="32"/>
        <v>#DIV/0!</v>
      </c>
      <c r="K43" s="64">
        <f t="shared" si="33"/>
        <v>0</v>
      </c>
      <c r="L43" s="64" t="e">
        <f t="shared" si="34"/>
        <v>#DIV/0!</v>
      </c>
      <c r="M43" s="65">
        <f t="shared" si="35"/>
        <v>0</v>
      </c>
      <c r="O43" s="80" t="s">
        <v>95</v>
      </c>
      <c r="P43" s="81" t="s">
        <v>96</v>
      </c>
      <c r="Q43" s="93"/>
      <c r="R43" s="94"/>
      <c r="S43" s="95" t="e">
        <f>S40+S41-S42</f>
        <v>#DIV/0!</v>
      </c>
      <c r="T43" s="7">
        <f>'提案書作成（季時別、エコノミー）'!A20</f>
        <v>45352</v>
      </c>
      <c r="U43" s="73">
        <f t="shared" si="36"/>
        <v>3</v>
      </c>
      <c r="V43" s="116">
        <f t="shared" si="37"/>
        <v>1</v>
      </c>
    </row>
    <row r="44" spans="2:37" ht="16.5" thickBot="1" x14ac:dyDescent="0.3">
      <c r="B44" s="496" t="s">
        <v>97</v>
      </c>
      <c r="C44" s="497"/>
      <c r="D44" s="498">
        <f>C45*'提案書作成（季時別、エコノミー）'!H7*1.1*12</f>
        <v>0</v>
      </c>
      <c r="E44" s="499"/>
      <c r="G44" s="63" t="e">
        <f t="shared" si="29"/>
        <v>#DIV/0!</v>
      </c>
      <c r="H44" s="129">
        <f t="shared" si="30"/>
        <v>0</v>
      </c>
      <c r="I44" s="107" t="e">
        <f t="shared" si="31"/>
        <v>#DIV/0!</v>
      </c>
      <c r="J44" s="64" t="e">
        <f t="shared" si="32"/>
        <v>#DIV/0!</v>
      </c>
      <c r="K44" s="64">
        <f t="shared" si="33"/>
        <v>0</v>
      </c>
      <c r="L44" s="64" t="e">
        <f t="shared" si="34"/>
        <v>#DIV/0!</v>
      </c>
      <c r="M44" s="65">
        <f t="shared" si="35"/>
        <v>0</v>
      </c>
      <c r="T44" s="7">
        <f>'提案書作成（季時別、エコノミー）'!A21</f>
        <v>45383</v>
      </c>
      <c r="U44" s="73">
        <f t="shared" si="36"/>
        <v>4</v>
      </c>
      <c r="V44" s="116">
        <f t="shared" si="37"/>
        <v>1</v>
      </c>
    </row>
    <row r="45" spans="2:37" ht="16.5" thickBot="1" x14ac:dyDescent="0.3">
      <c r="B45" s="96" t="s">
        <v>98</v>
      </c>
      <c r="C45" s="68"/>
      <c r="D45" s="109"/>
      <c r="E45" s="110"/>
      <c r="G45" s="63" t="e">
        <f t="shared" si="29"/>
        <v>#DIV/0!</v>
      </c>
      <c r="H45" s="129">
        <f t="shared" si="30"/>
        <v>0</v>
      </c>
      <c r="I45" s="107" t="e">
        <f t="shared" si="31"/>
        <v>#DIV/0!</v>
      </c>
      <c r="J45" s="64" t="e">
        <f t="shared" si="32"/>
        <v>#DIV/0!</v>
      </c>
      <c r="K45" s="64">
        <f t="shared" si="33"/>
        <v>0</v>
      </c>
      <c r="L45" s="64" t="e">
        <f t="shared" si="34"/>
        <v>#DIV/0!</v>
      </c>
      <c r="M45" s="65">
        <f t="shared" si="35"/>
        <v>0</v>
      </c>
      <c r="T45" s="7">
        <f>'提案書作成（季時別、エコノミー）'!A22</f>
        <v>45413</v>
      </c>
      <c r="U45" s="73">
        <f t="shared" si="36"/>
        <v>5</v>
      </c>
      <c r="V45" s="116">
        <f t="shared" si="37"/>
        <v>1</v>
      </c>
    </row>
    <row r="46" spans="2:37" x14ac:dyDescent="0.25">
      <c r="B46" s="485" t="s">
        <v>99</v>
      </c>
      <c r="C46" s="486"/>
      <c r="D46" s="487">
        <f>(38685183*('提案書作成（季時別、エコノミー）'!H7/9527))</f>
        <v>0</v>
      </c>
      <c r="E46" s="488"/>
      <c r="G46" s="63" t="e">
        <f t="shared" si="29"/>
        <v>#DIV/0!</v>
      </c>
      <c r="H46" s="129">
        <f t="shared" si="30"/>
        <v>0</v>
      </c>
      <c r="I46" s="107" t="e">
        <f t="shared" si="31"/>
        <v>#DIV/0!</v>
      </c>
      <c r="J46" s="64" t="e">
        <f t="shared" si="32"/>
        <v>#DIV/0!</v>
      </c>
      <c r="K46" s="64">
        <f t="shared" si="33"/>
        <v>0</v>
      </c>
      <c r="L46" s="64" t="e">
        <f t="shared" si="34"/>
        <v>#DIV/0!</v>
      </c>
      <c r="M46" s="65">
        <f t="shared" si="35"/>
        <v>0</v>
      </c>
      <c r="T46" s="7">
        <f>'提案書作成（季時別、エコノミー）'!A23</f>
        <v>45444</v>
      </c>
      <c r="U46" s="73">
        <f t="shared" si="36"/>
        <v>6</v>
      </c>
      <c r="V46" s="116">
        <f t="shared" si="37"/>
        <v>1</v>
      </c>
    </row>
    <row r="47" spans="2:37" x14ac:dyDescent="0.25">
      <c r="B47" s="195"/>
      <c r="E47" s="67"/>
      <c r="G47" s="63" t="e">
        <f t="shared" si="29"/>
        <v>#DIV/0!</v>
      </c>
      <c r="H47" s="129">
        <f t="shared" si="30"/>
        <v>0</v>
      </c>
      <c r="I47" s="107" t="e">
        <f t="shared" si="31"/>
        <v>#DIV/0!</v>
      </c>
      <c r="J47" s="64" t="e">
        <f t="shared" si="32"/>
        <v>#DIV/0!</v>
      </c>
      <c r="K47" s="64">
        <f t="shared" si="33"/>
        <v>0</v>
      </c>
      <c r="L47" s="64" t="e">
        <f t="shared" si="34"/>
        <v>#DIV/0!</v>
      </c>
      <c r="M47" s="65">
        <f t="shared" si="35"/>
        <v>0</v>
      </c>
      <c r="T47" s="7">
        <f>'提案書作成（季時別、エコノミー）'!A24</f>
        <v>45474</v>
      </c>
      <c r="U47" s="73">
        <f t="shared" si="36"/>
        <v>7</v>
      </c>
      <c r="V47" s="116">
        <f t="shared" si="37"/>
        <v>1</v>
      </c>
    </row>
    <row r="48" spans="2:37" x14ac:dyDescent="0.25">
      <c r="B48" s="466" t="s">
        <v>101</v>
      </c>
      <c r="C48" s="467"/>
      <c r="D48" s="468" t="e">
        <f>D42-D44-D46</f>
        <v>#DIV/0!</v>
      </c>
      <c r="E48" s="469"/>
      <c r="G48" s="63" t="e">
        <f t="shared" si="29"/>
        <v>#DIV/0!</v>
      </c>
      <c r="H48" s="129">
        <f t="shared" si="30"/>
        <v>0</v>
      </c>
      <c r="I48" s="107" t="e">
        <f t="shared" si="31"/>
        <v>#DIV/0!</v>
      </c>
      <c r="J48" s="64" t="e">
        <f t="shared" si="32"/>
        <v>#DIV/0!</v>
      </c>
      <c r="K48" s="64">
        <f t="shared" si="33"/>
        <v>0</v>
      </c>
      <c r="L48" s="64" t="e">
        <f t="shared" si="34"/>
        <v>#DIV/0!</v>
      </c>
      <c r="M48" s="65">
        <f t="shared" si="35"/>
        <v>0</v>
      </c>
      <c r="T48" s="7">
        <f>'提案書作成（季時別、エコノミー）'!A25</f>
        <v>45505</v>
      </c>
      <c r="U48" s="73">
        <f t="shared" si="36"/>
        <v>8</v>
      </c>
      <c r="V48" s="116">
        <f t="shared" si="37"/>
        <v>1</v>
      </c>
    </row>
    <row r="49" spans="2:22" x14ac:dyDescent="0.25">
      <c r="B49" s="474" t="s">
        <v>94</v>
      </c>
      <c r="C49" s="475"/>
      <c r="D49" s="505" t="e">
        <f>D48/D41</f>
        <v>#DIV/0!</v>
      </c>
      <c r="E49" s="506"/>
      <c r="G49" s="63" t="e">
        <f t="shared" si="29"/>
        <v>#DIV/0!</v>
      </c>
      <c r="H49" s="129">
        <f t="shared" si="30"/>
        <v>0</v>
      </c>
      <c r="I49" s="107" t="e">
        <f t="shared" si="31"/>
        <v>#DIV/0!</v>
      </c>
      <c r="J49" s="64" t="e">
        <f t="shared" si="32"/>
        <v>#DIV/0!</v>
      </c>
      <c r="K49" s="64">
        <f t="shared" si="33"/>
        <v>0</v>
      </c>
      <c r="L49" s="64" t="e">
        <f t="shared" si="34"/>
        <v>#DIV/0!</v>
      </c>
      <c r="M49" s="65">
        <f t="shared" si="35"/>
        <v>0</v>
      </c>
      <c r="T49" s="7">
        <f>'提案書作成（季時別、エコノミー）'!A26</f>
        <v>45536</v>
      </c>
      <c r="U49" s="73">
        <f t="shared" si="36"/>
        <v>9</v>
      </c>
      <c r="V49" s="116">
        <f t="shared" si="37"/>
        <v>1</v>
      </c>
    </row>
    <row r="50" spans="2:22" ht="16.5" thickBot="1" x14ac:dyDescent="0.3">
      <c r="G50" s="63" t="e">
        <f t="shared" si="29"/>
        <v>#DIV/0!</v>
      </c>
      <c r="H50" s="129">
        <f t="shared" si="30"/>
        <v>0</v>
      </c>
      <c r="I50" s="107" t="e">
        <f t="shared" si="31"/>
        <v>#DIV/0!</v>
      </c>
      <c r="J50" s="64" t="e">
        <f t="shared" si="32"/>
        <v>#DIV/0!</v>
      </c>
      <c r="K50" s="64">
        <f t="shared" si="33"/>
        <v>0</v>
      </c>
      <c r="L50" s="64" t="e">
        <f t="shared" si="34"/>
        <v>#DIV/0!</v>
      </c>
      <c r="M50" s="65">
        <f t="shared" si="35"/>
        <v>0</v>
      </c>
      <c r="T50" s="7">
        <f>'提案書作成（季時別、エコノミー）'!A27</f>
        <v>45566</v>
      </c>
      <c r="U50" s="73">
        <f t="shared" si="36"/>
        <v>10</v>
      </c>
      <c r="V50" s="116">
        <f t="shared" si="37"/>
        <v>1</v>
      </c>
    </row>
    <row r="51" spans="2:22" ht="16.5" thickBot="1" x14ac:dyDescent="0.3">
      <c r="B51" s="470" t="s">
        <v>102</v>
      </c>
      <c r="C51" s="471"/>
      <c r="D51" s="176" t="e">
        <f>IF('提案書作成（季時別、エコノミー）'!M30&lt;=0.1,8,IF('提案書作成（季時別、エコノミー）'!M30&lt;=0.2,7,IF('提案書作成（季時別、エコノミー）'!M30&lt;=0.3,6,IF('提案書作成（季時別、エコノミー）'!M30&lt;=0.4,5,1))))</f>
        <v>#DIV/0!</v>
      </c>
      <c r="E51" s="148" t="s">
        <v>103</v>
      </c>
      <c r="G51" s="63" t="e">
        <f t="shared" si="29"/>
        <v>#DIV/0!</v>
      </c>
      <c r="H51" s="129">
        <f t="shared" si="30"/>
        <v>0</v>
      </c>
      <c r="I51" s="107" t="e">
        <f t="shared" si="31"/>
        <v>#DIV/0!</v>
      </c>
      <c r="J51" s="64" t="e">
        <f t="shared" si="32"/>
        <v>#DIV/0!</v>
      </c>
      <c r="K51" s="64">
        <f t="shared" si="33"/>
        <v>0</v>
      </c>
      <c r="L51" s="64" t="e">
        <f t="shared" si="34"/>
        <v>#DIV/0!</v>
      </c>
      <c r="M51" s="65">
        <f t="shared" si="35"/>
        <v>0</v>
      </c>
      <c r="T51" s="7">
        <f>'提案書作成（季時別、エコノミー）'!A28</f>
        <v>45597</v>
      </c>
      <c r="U51" s="73">
        <f t="shared" si="36"/>
        <v>11</v>
      </c>
      <c r="V51" s="116">
        <f t="shared" si="37"/>
        <v>1</v>
      </c>
    </row>
    <row r="52" spans="2:22" ht="16.5" thickBot="1" x14ac:dyDescent="0.3">
      <c r="B52" s="52" t="s">
        <v>104</v>
      </c>
      <c r="G52" s="63" t="e">
        <f t="shared" si="29"/>
        <v>#DIV/0!</v>
      </c>
      <c r="H52" s="129">
        <f t="shared" si="30"/>
        <v>0</v>
      </c>
      <c r="I52" s="107" t="e">
        <f t="shared" si="31"/>
        <v>#DIV/0!</v>
      </c>
      <c r="J52" s="64" t="e">
        <f t="shared" si="32"/>
        <v>#DIV/0!</v>
      </c>
      <c r="K52" s="64">
        <f t="shared" si="33"/>
        <v>0</v>
      </c>
      <c r="L52" s="64" t="e">
        <f t="shared" si="34"/>
        <v>#DIV/0!</v>
      </c>
      <c r="M52" s="65">
        <f t="shared" si="35"/>
        <v>0</v>
      </c>
      <c r="T52" s="174">
        <f>'提案書作成（季時別、エコノミー）'!A29</f>
        <v>45627</v>
      </c>
      <c r="U52" s="73">
        <f t="shared" si="36"/>
        <v>12</v>
      </c>
      <c r="V52" s="116">
        <f t="shared" si="37"/>
        <v>1</v>
      </c>
    </row>
    <row r="53" spans="2:22" ht="16.5" thickBot="1" x14ac:dyDescent="0.2">
      <c r="B53" s="464" t="s">
        <v>105</v>
      </c>
      <c r="C53" s="465"/>
      <c r="D53" s="177" t="e">
        <f>'提案書作成（季時別、エコノミー）'!K53*100</f>
        <v>#DIV/0!</v>
      </c>
      <c r="E53" s="178" t="s">
        <v>103</v>
      </c>
    </row>
    <row r="54" spans="2:22" ht="16.5" thickBot="1" x14ac:dyDescent="0.2">
      <c r="B54" s="460" t="s">
        <v>107</v>
      </c>
      <c r="C54" s="461"/>
      <c r="D54" s="462" t="e">
        <f>'提案書作成（季時別、エコノミー）'!K54</f>
        <v>#DIV/0!</v>
      </c>
      <c r="E54" s="463"/>
      <c r="F54" s="175" t="s">
        <v>106</v>
      </c>
      <c r="G54" s="49" t="e">
        <f t="shared" ref="G54:M54" si="38">SUM(G41:G52)</f>
        <v>#DIV/0!</v>
      </c>
      <c r="H54" s="50">
        <f t="shared" si="38"/>
        <v>0</v>
      </c>
      <c r="I54" s="50" t="e">
        <f t="shared" si="38"/>
        <v>#DIV/0!</v>
      </c>
      <c r="J54" s="50" t="e">
        <f t="shared" si="38"/>
        <v>#DIV/0!</v>
      </c>
      <c r="K54" s="50">
        <f t="shared" si="38"/>
        <v>0</v>
      </c>
      <c r="L54" s="50" t="e">
        <f t="shared" si="38"/>
        <v>#DIV/0!</v>
      </c>
      <c r="M54" s="51">
        <f t="shared" si="38"/>
        <v>0</v>
      </c>
    </row>
  </sheetData>
  <mergeCells count="62">
    <mergeCell ref="E22:F22"/>
    <mergeCell ref="B3:E3"/>
    <mergeCell ref="A3:A5"/>
    <mergeCell ref="H22:I22"/>
    <mergeCell ref="F3:L3"/>
    <mergeCell ref="F4:F5"/>
    <mergeCell ref="H4:I4"/>
    <mergeCell ref="Q4:R4"/>
    <mergeCell ref="G39:G40"/>
    <mergeCell ref="J39:J40"/>
    <mergeCell ref="K39:K40"/>
    <mergeCell ref="L4:L5"/>
    <mergeCell ref="G38:L38"/>
    <mergeCell ref="H39:H40"/>
    <mergeCell ref="I39:I40"/>
    <mergeCell ref="O1:Q1"/>
    <mergeCell ref="M3:S3"/>
    <mergeCell ref="B54:C54"/>
    <mergeCell ref="D54:E54"/>
    <mergeCell ref="B53:C53"/>
    <mergeCell ref="B48:C48"/>
    <mergeCell ref="D48:E48"/>
    <mergeCell ref="B51:C51"/>
    <mergeCell ref="O41:P41"/>
    <mergeCell ref="B41:C41"/>
    <mergeCell ref="S4:S5"/>
    <mergeCell ref="M4:M5"/>
    <mergeCell ref="L39:L40"/>
    <mergeCell ref="M39:M40"/>
    <mergeCell ref="J4:K4"/>
    <mergeCell ref="O4:P4"/>
    <mergeCell ref="T3:Z3"/>
    <mergeCell ref="T4:T5"/>
    <mergeCell ref="V4:W4"/>
    <mergeCell ref="X4:Y4"/>
    <mergeCell ref="Z4:Z5"/>
    <mergeCell ref="AA3:AG3"/>
    <mergeCell ref="AA4:AA5"/>
    <mergeCell ref="AC4:AD4"/>
    <mergeCell ref="AE4:AF4"/>
    <mergeCell ref="AG4:AG5"/>
    <mergeCell ref="AH3:AN3"/>
    <mergeCell ref="AH4:AH5"/>
    <mergeCell ref="AJ4:AK4"/>
    <mergeCell ref="AL4:AM4"/>
    <mergeCell ref="AN4:AN5"/>
    <mergeCell ref="B49:C49"/>
    <mergeCell ref="D49:E49"/>
    <mergeCell ref="B46:C46"/>
    <mergeCell ref="D46:E46"/>
    <mergeCell ref="E4:E5"/>
    <mergeCell ref="D4:D5"/>
    <mergeCell ref="B44:C44"/>
    <mergeCell ref="D44:E44"/>
    <mergeCell ref="B38:C38"/>
    <mergeCell ref="D38:E38"/>
    <mergeCell ref="D42:E42"/>
    <mergeCell ref="B42:C42"/>
    <mergeCell ref="D41:E41"/>
    <mergeCell ref="B39:C39"/>
    <mergeCell ref="D39:E39"/>
    <mergeCell ref="B22:C22"/>
  </mergeCells>
  <phoneticPr fontId="2"/>
  <pageMargins left="0.7" right="0.7" top="0.75" bottom="0.75" header="0.3" footer="0.3"/>
  <pageSetup paperSize="9"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8088C-FAA3-4493-81F0-444C5EA1116A}">
  <sheetPr>
    <tabColor rgb="FF00B0F0"/>
    <pageSetUpPr fitToPage="1"/>
  </sheetPr>
  <dimension ref="A1:U91"/>
  <sheetViews>
    <sheetView topLeftCell="A28" zoomScale="70" zoomScaleNormal="70" workbookViewId="0">
      <selection activeCell="S20" sqref="S20"/>
    </sheetView>
  </sheetViews>
  <sheetFormatPr defaultColWidth="9" defaultRowHeight="15.75" x14ac:dyDescent="0.15"/>
  <cols>
    <col min="1" max="1" width="14.125" style="8" customWidth="1"/>
    <col min="2" max="2" width="12.625" style="8" bestFit="1" customWidth="1"/>
    <col min="3" max="5" width="12.625" style="8" customWidth="1"/>
    <col min="6" max="6" width="12" style="8" customWidth="1"/>
    <col min="7" max="7" width="11.25" style="8" customWidth="1"/>
    <col min="8" max="8" width="13.875" style="8" bestFit="1" customWidth="1"/>
    <col min="9" max="9" width="17.25" style="8" customWidth="1"/>
    <col min="10" max="10" width="14.5" style="8" customWidth="1"/>
    <col min="11" max="11" width="15.125" style="8" customWidth="1"/>
    <col min="12" max="12" width="13" style="8" customWidth="1"/>
    <col min="13" max="13" width="13.375" style="8" customWidth="1"/>
    <col min="14" max="14" width="13.375" style="10" customWidth="1"/>
    <col min="15" max="15" width="10.75" style="1" customWidth="1"/>
    <col min="16" max="16384" width="9" style="1"/>
  </cols>
  <sheetData>
    <row r="1" spans="1:15" ht="12.95" customHeight="1" x14ac:dyDescent="0.15">
      <c r="A1" s="400" t="s">
        <v>0</v>
      </c>
      <c r="B1" s="400"/>
      <c r="C1" s="400"/>
      <c r="D1" s="400"/>
      <c r="E1" s="400"/>
      <c r="F1" s="400"/>
      <c r="G1" s="400"/>
      <c r="J1" s="372" t="s">
        <v>1</v>
      </c>
      <c r="K1" s="372"/>
      <c r="L1" s="359">
        <v>45516</v>
      </c>
      <c r="M1" s="359"/>
      <c r="N1" s="359"/>
    </row>
    <row r="2" spans="1:15" ht="12.95" customHeight="1" x14ac:dyDescent="0.15">
      <c r="A2" s="400"/>
      <c r="B2" s="400"/>
      <c r="C2" s="400"/>
      <c r="D2" s="400"/>
      <c r="E2" s="400"/>
      <c r="F2" s="400"/>
      <c r="G2" s="400"/>
      <c r="J2" s="373"/>
      <c r="K2" s="373"/>
      <c r="L2" s="360"/>
      <c r="M2" s="360"/>
      <c r="N2" s="360"/>
    </row>
    <row r="3" spans="1:15" ht="46.5" customHeight="1" x14ac:dyDescent="0.35">
      <c r="A3" s="400"/>
      <c r="B3" s="400"/>
      <c r="C3" s="400"/>
      <c r="D3" s="400"/>
      <c r="E3" s="400"/>
      <c r="F3" s="400"/>
      <c r="G3" s="400"/>
      <c r="J3" s="361" t="s">
        <v>2</v>
      </c>
      <c r="K3" s="361"/>
      <c r="L3" s="361"/>
      <c r="M3" s="361"/>
      <c r="N3" s="361"/>
    </row>
    <row r="4" spans="1:15" ht="35.1" customHeight="1" x14ac:dyDescent="0.3">
      <c r="A4" s="408" t="s">
        <v>3</v>
      </c>
      <c r="B4" s="408"/>
      <c r="C4" s="408"/>
      <c r="D4" s="408"/>
      <c r="F4" s="373" t="s">
        <v>4</v>
      </c>
      <c r="G4" s="373"/>
      <c r="H4" s="9" t="s">
        <v>5</v>
      </c>
      <c r="I4" s="373" t="s">
        <v>6</v>
      </c>
      <c r="J4" s="373"/>
      <c r="K4" s="373"/>
      <c r="O4" s="4"/>
    </row>
    <row r="5" spans="1:15" ht="8.4499999999999993" customHeight="1" thickBot="1" x14ac:dyDescent="0.2">
      <c r="O5" s="4"/>
    </row>
    <row r="6" spans="1:15" ht="35.1" customHeight="1" x14ac:dyDescent="0.15">
      <c r="A6" s="401" t="s">
        <v>7</v>
      </c>
      <c r="B6" s="402"/>
      <c r="C6" s="403"/>
      <c r="D6" s="403"/>
      <c r="E6" s="403"/>
      <c r="F6" s="155" t="s">
        <v>8</v>
      </c>
      <c r="G6" s="156" t="s">
        <v>9</v>
      </c>
      <c r="H6" s="374" t="s">
        <v>10</v>
      </c>
      <c r="I6" s="374"/>
      <c r="J6" s="375"/>
      <c r="K6" s="11"/>
      <c r="L6" s="11"/>
      <c r="M6" s="11"/>
      <c r="N6" s="12"/>
      <c r="O6" s="4"/>
    </row>
    <row r="7" spans="1:15" ht="35.1" customHeight="1" thickBot="1" x14ac:dyDescent="0.2">
      <c r="A7" s="404" t="s">
        <v>11</v>
      </c>
      <c r="B7" s="405"/>
      <c r="C7" s="406"/>
      <c r="D7" s="406"/>
      <c r="E7" s="406"/>
      <c r="F7" s="407"/>
      <c r="G7" s="157" t="s">
        <v>12</v>
      </c>
      <c r="H7" s="376">
        <f>電力削減シミュレーター!E9</f>
        <v>0</v>
      </c>
      <c r="I7" s="376"/>
      <c r="J7" s="158" t="s">
        <v>13</v>
      </c>
      <c r="K7" s="11"/>
      <c r="L7" s="11"/>
      <c r="M7" s="11"/>
      <c r="N7" s="12"/>
      <c r="O7" s="4"/>
    </row>
    <row r="8" spans="1:15" ht="35.1" customHeight="1" thickBot="1" x14ac:dyDescent="0.2">
      <c r="A8" s="404" t="s">
        <v>14</v>
      </c>
      <c r="B8" s="405"/>
      <c r="C8" s="406"/>
      <c r="D8" s="406"/>
      <c r="E8" s="406"/>
      <c r="F8" s="407"/>
      <c r="G8" s="159" t="s">
        <v>15</v>
      </c>
      <c r="H8" s="423">
        <v>6000</v>
      </c>
      <c r="I8" s="423"/>
      <c r="J8" s="160" t="s">
        <v>16</v>
      </c>
      <c r="K8" s="11"/>
      <c r="L8" s="11"/>
      <c r="M8" s="153" t="s">
        <v>17</v>
      </c>
      <c r="N8" s="154" t="s">
        <v>18</v>
      </c>
      <c r="O8" s="4"/>
    </row>
    <row r="9" spans="1:15" ht="35.1" customHeight="1" thickBot="1" x14ac:dyDescent="0.2">
      <c r="A9" s="433" t="s">
        <v>19</v>
      </c>
      <c r="B9" s="434"/>
      <c r="C9" s="435"/>
      <c r="D9" s="435"/>
      <c r="E9" s="435"/>
      <c r="F9" s="436"/>
      <c r="G9" s="135"/>
      <c r="H9" s="136"/>
      <c r="I9" s="11"/>
      <c r="J9" s="11"/>
      <c r="K9" s="11"/>
      <c r="L9" s="11"/>
      <c r="M9" s="368" t="s">
        <v>20</v>
      </c>
      <c r="N9" s="370" t="s">
        <v>20</v>
      </c>
      <c r="O9" s="4"/>
    </row>
    <row r="10" spans="1:15" ht="26.25" customHeight="1" thickBo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369"/>
      <c r="N10" s="371"/>
      <c r="O10" s="4"/>
    </row>
    <row r="11" spans="1:15" ht="35.1" customHeight="1" x14ac:dyDescent="0.15">
      <c r="A11" s="408" t="s">
        <v>140</v>
      </c>
      <c r="B11" s="408"/>
      <c r="C11" s="408"/>
      <c r="D11" s="408"/>
      <c r="E11" s="408"/>
      <c r="F11" s="220"/>
      <c r="O11" s="4"/>
    </row>
    <row r="12" spans="1:15" ht="11.25" customHeight="1" thickBot="1" x14ac:dyDescent="0.2">
      <c r="A12" s="13"/>
      <c r="B12" s="13"/>
      <c r="C12" s="13"/>
      <c r="O12" s="4"/>
    </row>
    <row r="13" spans="1:15" ht="30" customHeight="1" thickBot="1" x14ac:dyDescent="0.2">
      <c r="A13" s="424" t="s">
        <v>21</v>
      </c>
      <c r="B13" s="427" t="s">
        <v>22</v>
      </c>
      <c r="C13" s="381" t="s">
        <v>23</v>
      </c>
      <c r="D13" s="381"/>
      <c r="E13" s="381"/>
      <c r="F13" s="381"/>
      <c r="G13" s="364"/>
      <c r="H13" s="14" t="s">
        <v>24</v>
      </c>
      <c r="I13" s="15"/>
      <c r="J13" s="147">
        <v>0</v>
      </c>
      <c r="K13" s="409"/>
      <c r="L13" s="410"/>
      <c r="M13" s="377">
        <v>0</v>
      </c>
      <c r="N13" s="378"/>
      <c r="O13" s="4"/>
    </row>
    <row r="14" spans="1:15" ht="30" customHeight="1" thickBot="1" x14ac:dyDescent="0.2">
      <c r="A14" s="425"/>
      <c r="B14" s="428"/>
      <c r="C14" s="140" t="s">
        <v>25</v>
      </c>
      <c r="D14" s="140" t="s">
        <v>26</v>
      </c>
      <c r="E14" s="137"/>
      <c r="F14" s="137"/>
      <c r="G14" s="138"/>
      <c r="H14" s="11"/>
      <c r="I14" s="15"/>
      <c r="J14" s="147">
        <v>0</v>
      </c>
      <c r="K14" s="411"/>
      <c r="L14" s="412"/>
      <c r="M14" s="377">
        <v>0</v>
      </c>
      <c r="N14" s="378"/>
      <c r="O14" s="4"/>
    </row>
    <row r="15" spans="1:15" ht="30" customHeight="1" thickBot="1" x14ac:dyDescent="0.2">
      <c r="A15" s="426"/>
      <c r="B15" s="211">
        <f>電力削減シミュレーター!E11</f>
        <v>0</v>
      </c>
      <c r="C15" s="146">
        <f>電力削減シミュレーター!E12</f>
        <v>0</v>
      </c>
      <c r="D15" s="146">
        <f>電力削減シミュレーター!E13</f>
        <v>0</v>
      </c>
      <c r="E15" s="139">
        <v>0</v>
      </c>
      <c r="F15" s="139">
        <v>0</v>
      </c>
      <c r="G15" s="16">
        <v>0</v>
      </c>
      <c r="H15" s="11"/>
      <c r="I15" s="11"/>
      <c r="J15" s="11"/>
      <c r="K15" s="11"/>
      <c r="L15" s="11"/>
      <c r="N15" s="8"/>
      <c r="O15" s="4"/>
    </row>
    <row r="16" spans="1:15" s="2" customFormat="1" ht="30" customHeight="1" x14ac:dyDescent="0.15">
      <c r="A16" s="415" t="s">
        <v>27</v>
      </c>
      <c r="B16" s="417" t="s">
        <v>28</v>
      </c>
      <c r="C16" s="419" t="s">
        <v>29</v>
      </c>
      <c r="D16" s="419" t="s">
        <v>30</v>
      </c>
      <c r="E16" s="413">
        <v>0</v>
      </c>
      <c r="F16" s="413">
        <v>0</v>
      </c>
      <c r="G16" s="413">
        <v>0</v>
      </c>
      <c r="H16" s="381" t="s">
        <v>31</v>
      </c>
      <c r="I16" s="381" t="s">
        <v>32</v>
      </c>
      <c r="J16" s="381" t="s">
        <v>33</v>
      </c>
      <c r="K16" s="379" t="s">
        <v>34</v>
      </c>
      <c r="L16" s="381" t="s">
        <v>35</v>
      </c>
      <c r="M16" s="364" t="s">
        <v>36</v>
      </c>
      <c r="N16" s="17"/>
      <c r="O16" s="5"/>
    </row>
    <row r="17" spans="1:15" s="2" customFormat="1" ht="47.25" customHeight="1" thickBot="1" x14ac:dyDescent="0.2">
      <c r="A17" s="416"/>
      <c r="B17" s="418"/>
      <c r="C17" s="420"/>
      <c r="D17" s="420"/>
      <c r="E17" s="414"/>
      <c r="F17" s="414"/>
      <c r="G17" s="414"/>
      <c r="H17" s="382"/>
      <c r="I17" s="382"/>
      <c r="J17" s="382"/>
      <c r="K17" s="380"/>
      <c r="L17" s="382"/>
      <c r="M17" s="365"/>
      <c r="N17" s="17"/>
      <c r="O17" s="5"/>
    </row>
    <row r="18" spans="1:15" ht="30" customHeight="1" x14ac:dyDescent="0.15">
      <c r="A18" s="214">
        <v>45292</v>
      </c>
      <c r="B18" s="25">
        <f>$H$7</f>
        <v>0</v>
      </c>
      <c r="C18" s="213"/>
      <c r="D18" s="141">
        <f>電力削減シミュレーター!H10</f>
        <v>0</v>
      </c>
      <c r="E18" s="216">
        <v>0</v>
      </c>
      <c r="F18" s="216">
        <v>0</v>
      </c>
      <c r="G18" s="216">
        <v>0</v>
      </c>
      <c r="H18" s="217">
        <f>SUM(C18:G18)</f>
        <v>0</v>
      </c>
      <c r="I18" s="231">
        <f>$B$15*B18*0.85</f>
        <v>0</v>
      </c>
      <c r="J18" s="215">
        <f>C18*$C$15+$D$15*D18</f>
        <v>0</v>
      </c>
      <c r="K18" s="225">
        <f>I18+J18+$J$14+$J$13+$M$13+$M$14</f>
        <v>0</v>
      </c>
      <c r="L18" s="218">
        <f t="shared" ref="L18:L29" si="0">IF(H18=0,0,K18/H18)</f>
        <v>0</v>
      </c>
      <c r="M18" s="219" t="e">
        <f t="shared" ref="M18:M29" si="1">H18/(B18*24*(DAY(EOMONTH(A18,0))))</f>
        <v>#DIV/0!</v>
      </c>
      <c r="N18" s="12">
        <f>IF(OR($A18="",$I18=0,$B18=""),0,DAY(EOMONTH($A18,0)))</f>
        <v>0</v>
      </c>
      <c r="O18" s="4"/>
    </row>
    <row r="19" spans="1:15" ht="30" customHeight="1" x14ac:dyDescent="0.15">
      <c r="A19" s="24">
        <f>DATE(YEAR(A18),MONTH(A18)+COLUMN(A18),1)</f>
        <v>45323</v>
      </c>
      <c r="B19" s="25">
        <f t="shared" ref="B19:B29" si="2">$H$7</f>
        <v>0</v>
      </c>
      <c r="C19" s="141"/>
      <c r="D19" s="141">
        <f>電力削減シミュレーター!H11</f>
        <v>0</v>
      </c>
      <c r="E19" s="26">
        <v>0</v>
      </c>
      <c r="F19" s="26">
        <v>0</v>
      </c>
      <c r="G19" s="26">
        <v>0</v>
      </c>
      <c r="H19" s="27">
        <f t="shared" ref="H19:H29" si="3">SUM(C19:G19)</f>
        <v>0</v>
      </c>
      <c r="I19" s="232">
        <f t="shared" ref="I19:I29" si="4">$B$15*B19*0.85</f>
        <v>0</v>
      </c>
      <c r="J19" s="215">
        <f t="shared" ref="J19:J29" si="5">C19*$C$15+$D$15*D19</f>
        <v>0</v>
      </c>
      <c r="K19" s="225">
        <f t="shared" ref="K19:K29" si="6">I19+J19+$J$14+$J$13+$M$13+$M$14</f>
        <v>0</v>
      </c>
      <c r="L19" s="28">
        <f t="shared" si="0"/>
        <v>0</v>
      </c>
      <c r="M19" s="29" t="e">
        <f t="shared" si="1"/>
        <v>#DIV/0!</v>
      </c>
      <c r="N19" s="12">
        <f>IF(OR($A19="",$I19=0,$B19=""),0,DAY(EOMONTH($A19,0)))</f>
        <v>0</v>
      </c>
      <c r="O19" s="4"/>
    </row>
    <row r="20" spans="1:15" ht="30" customHeight="1" x14ac:dyDescent="0.15">
      <c r="A20" s="24">
        <f t="shared" ref="A20:A29" si="7">DATE(YEAR(A19),MONTH(A19)+COLUMN(A19),1)</f>
        <v>45352</v>
      </c>
      <c r="B20" s="25">
        <f t="shared" si="2"/>
        <v>0</v>
      </c>
      <c r="C20" s="141"/>
      <c r="D20" s="141">
        <f>電力削減シミュレーター!H12</f>
        <v>0</v>
      </c>
      <c r="E20" s="26">
        <v>0</v>
      </c>
      <c r="F20" s="26">
        <v>0</v>
      </c>
      <c r="G20" s="26">
        <v>0</v>
      </c>
      <c r="H20" s="27">
        <f t="shared" si="3"/>
        <v>0</v>
      </c>
      <c r="I20" s="232">
        <f t="shared" si="4"/>
        <v>0</v>
      </c>
      <c r="J20" s="215">
        <f t="shared" si="5"/>
        <v>0</v>
      </c>
      <c r="K20" s="225">
        <f t="shared" si="6"/>
        <v>0</v>
      </c>
      <c r="L20" s="28">
        <f t="shared" si="0"/>
        <v>0</v>
      </c>
      <c r="M20" s="29" t="e">
        <f t="shared" si="1"/>
        <v>#DIV/0!</v>
      </c>
      <c r="N20" s="12">
        <f t="shared" ref="N20:N29" si="8">IF(OR($A20="",$I20=0,$B20=""),0,DAY(EOMONTH($A20,0)))</f>
        <v>0</v>
      </c>
      <c r="O20" s="4"/>
    </row>
    <row r="21" spans="1:15" ht="30" customHeight="1" x14ac:dyDescent="0.15">
      <c r="A21" s="24">
        <f t="shared" si="7"/>
        <v>45383</v>
      </c>
      <c r="B21" s="25">
        <f t="shared" si="2"/>
        <v>0</v>
      </c>
      <c r="C21" s="141"/>
      <c r="D21" s="141">
        <f>電力削減シミュレーター!H13</f>
        <v>0</v>
      </c>
      <c r="E21" s="26">
        <v>0</v>
      </c>
      <c r="F21" s="26">
        <v>0</v>
      </c>
      <c r="G21" s="26">
        <v>0</v>
      </c>
      <c r="H21" s="27">
        <f t="shared" si="3"/>
        <v>0</v>
      </c>
      <c r="I21" s="232">
        <f t="shared" si="4"/>
        <v>0</v>
      </c>
      <c r="J21" s="215">
        <f t="shared" si="5"/>
        <v>0</v>
      </c>
      <c r="K21" s="225">
        <f t="shared" si="6"/>
        <v>0</v>
      </c>
      <c r="L21" s="28">
        <f t="shared" si="0"/>
        <v>0</v>
      </c>
      <c r="M21" s="29" t="e">
        <f t="shared" si="1"/>
        <v>#DIV/0!</v>
      </c>
      <c r="N21" s="12">
        <f t="shared" si="8"/>
        <v>0</v>
      </c>
      <c r="O21" s="4"/>
    </row>
    <row r="22" spans="1:15" ht="30" customHeight="1" x14ac:dyDescent="0.15">
      <c r="A22" s="24">
        <f t="shared" si="7"/>
        <v>45413</v>
      </c>
      <c r="B22" s="25">
        <f t="shared" si="2"/>
        <v>0</v>
      </c>
      <c r="C22" s="141"/>
      <c r="D22" s="141">
        <f>電力削減シミュレーター!H14</f>
        <v>0</v>
      </c>
      <c r="E22" s="26">
        <v>0</v>
      </c>
      <c r="F22" s="26">
        <v>0</v>
      </c>
      <c r="G22" s="26">
        <v>0</v>
      </c>
      <c r="H22" s="27">
        <f t="shared" si="3"/>
        <v>0</v>
      </c>
      <c r="I22" s="232">
        <f t="shared" si="4"/>
        <v>0</v>
      </c>
      <c r="J22" s="215">
        <f t="shared" si="5"/>
        <v>0</v>
      </c>
      <c r="K22" s="225">
        <f t="shared" si="6"/>
        <v>0</v>
      </c>
      <c r="L22" s="28">
        <f t="shared" si="0"/>
        <v>0</v>
      </c>
      <c r="M22" s="29" t="e">
        <f t="shared" si="1"/>
        <v>#DIV/0!</v>
      </c>
      <c r="N22" s="12">
        <f t="shared" si="8"/>
        <v>0</v>
      </c>
      <c r="O22" s="4"/>
    </row>
    <row r="23" spans="1:15" ht="30" customHeight="1" x14ac:dyDescent="0.15">
      <c r="A23" s="24">
        <f t="shared" si="7"/>
        <v>45444</v>
      </c>
      <c r="B23" s="25">
        <f t="shared" si="2"/>
        <v>0</v>
      </c>
      <c r="C23" s="141"/>
      <c r="D23" s="141">
        <f>電力削減シミュレーター!H15</f>
        <v>0</v>
      </c>
      <c r="E23" s="26">
        <v>0</v>
      </c>
      <c r="F23" s="26">
        <v>0</v>
      </c>
      <c r="G23" s="26">
        <v>0</v>
      </c>
      <c r="H23" s="27">
        <f t="shared" si="3"/>
        <v>0</v>
      </c>
      <c r="I23" s="232">
        <f t="shared" si="4"/>
        <v>0</v>
      </c>
      <c r="J23" s="215">
        <f t="shared" si="5"/>
        <v>0</v>
      </c>
      <c r="K23" s="225">
        <f t="shared" si="6"/>
        <v>0</v>
      </c>
      <c r="L23" s="28">
        <f t="shared" si="0"/>
        <v>0</v>
      </c>
      <c r="M23" s="29" t="e">
        <f t="shared" si="1"/>
        <v>#DIV/0!</v>
      </c>
      <c r="N23" s="12">
        <f t="shared" si="8"/>
        <v>0</v>
      </c>
      <c r="O23" s="4"/>
    </row>
    <row r="24" spans="1:15" ht="30" customHeight="1" x14ac:dyDescent="0.15">
      <c r="A24" s="24">
        <f t="shared" si="7"/>
        <v>45474</v>
      </c>
      <c r="B24" s="25">
        <f t="shared" si="2"/>
        <v>0</v>
      </c>
      <c r="C24" s="141">
        <f>電力削減シミュレーター!J10</f>
        <v>0</v>
      </c>
      <c r="D24" s="141"/>
      <c r="E24" s="26">
        <v>0</v>
      </c>
      <c r="F24" s="26">
        <v>0</v>
      </c>
      <c r="G24" s="26">
        <v>0</v>
      </c>
      <c r="H24" s="27">
        <f t="shared" si="3"/>
        <v>0</v>
      </c>
      <c r="I24" s="232">
        <f t="shared" si="4"/>
        <v>0</v>
      </c>
      <c r="J24" s="215">
        <f t="shared" si="5"/>
        <v>0</v>
      </c>
      <c r="K24" s="225">
        <f t="shared" si="6"/>
        <v>0</v>
      </c>
      <c r="L24" s="28">
        <f t="shared" si="0"/>
        <v>0</v>
      </c>
      <c r="M24" s="29" t="e">
        <f t="shared" si="1"/>
        <v>#DIV/0!</v>
      </c>
      <c r="N24" s="12">
        <f t="shared" si="8"/>
        <v>0</v>
      </c>
      <c r="O24" s="4"/>
    </row>
    <row r="25" spans="1:15" ht="30" customHeight="1" x14ac:dyDescent="0.15">
      <c r="A25" s="24">
        <f t="shared" si="7"/>
        <v>45505</v>
      </c>
      <c r="B25" s="25">
        <f t="shared" si="2"/>
        <v>0</v>
      </c>
      <c r="C25" s="141">
        <f>電力削減シミュレーター!J11</f>
        <v>0</v>
      </c>
      <c r="D25" s="141"/>
      <c r="E25" s="26">
        <v>0</v>
      </c>
      <c r="F25" s="26">
        <v>0</v>
      </c>
      <c r="G25" s="26">
        <v>0</v>
      </c>
      <c r="H25" s="27">
        <f t="shared" si="3"/>
        <v>0</v>
      </c>
      <c r="I25" s="232">
        <f t="shared" si="4"/>
        <v>0</v>
      </c>
      <c r="J25" s="215">
        <f t="shared" si="5"/>
        <v>0</v>
      </c>
      <c r="K25" s="225">
        <f t="shared" si="6"/>
        <v>0</v>
      </c>
      <c r="L25" s="28">
        <f t="shared" si="0"/>
        <v>0</v>
      </c>
      <c r="M25" s="29" t="e">
        <f t="shared" si="1"/>
        <v>#DIV/0!</v>
      </c>
      <c r="N25" s="12">
        <f t="shared" si="8"/>
        <v>0</v>
      </c>
      <c r="O25" s="4"/>
    </row>
    <row r="26" spans="1:15" ht="30" customHeight="1" x14ac:dyDescent="0.15">
      <c r="A26" s="24">
        <f t="shared" si="7"/>
        <v>45536</v>
      </c>
      <c r="B26" s="25">
        <f t="shared" si="2"/>
        <v>0</v>
      </c>
      <c r="C26" s="141">
        <f>電力削減シミュレーター!J12</f>
        <v>0</v>
      </c>
      <c r="D26" s="141"/>
      <c r="E26" s="26">
        <v>0</v>
      </c>
      <c r="F26" s="26">
        <v>0</v>
      </c>
      <c r="G26" s="26">
        <v>0</v>
      </c>
      <c r="H26" s="27">
        <f t="shared" si="3"/>
        <v>0</v>
      </c>
      <c r="I26" s="232">
        <f t="shared" si="4"/>
        <v>0</v>
      </c>
      <c r="J26" s="215">
        <f t="shared" si="5"/>
        <v>0</v>
      </c>
      <c r="K26" s="225">
        <f t="shared" si="6"/>
        <v>0</v>
      </c>
      <c r="L26" s="28">
        <f t="shared" si="0"/>
        <v>0</v>
      </c>
      <c r="M26" s="29" t="e">
        <f t="shared" si="1"/>
        <v>#DIV/0!</v>
      </c>
      <c r="N26" s="12">
        <f>IF(OR($A26="",$I26=0,$B26=""),0,DAY(EOMONTH($A26,0)))</f>
        <v>0</v>
      </c>
      <c r="O26" s="4"/>
    </row>
    <row r="27" spans="1:15" ht="30" customHeight="1" x14ac:dyDescent="0.15">
      <c r="A27" s="24">
        <f t="shared" si="7"/>
        <v>45566</v>
      </c>
      <c r="B27" s="25">
        <f t="shared" si="2"/>
        <v>0</v>
      </c>
      <c r="C27" s="141"/>
      <c r="D27" s="141">
        <f>電力削減シミュレーター!J13</f>
        <v>0</v>
      </c>
      <c r="E27" s="26">
        <v>0</v>
      </c>
      <c r="F27" s="26">
        <v>0</v>
      </c>
      <c r="G27" s="26">
        <v>0</v>
      </c>
      <c r="H27" s="27">
        <f t="shared" si="3"/>
        <v>0</v>
      </c>
      <c r="I27" s="232">
        <f t="shared" si="4"/>
        <v>0</v>
      </c>
      <c r="J27" s="215">
        <f t="shared" si="5"/>
        <v>0</v>
      </c>
      <c r="K27" s="225">
        <f t="shared" si="6"/>
        <v>0</v>
      </c>
      <c r="L27" s="28">
        <f t="shared" si="0"/>
        <v>0</v>
      </c>
      <c r="M27" s="29" t="e">
        <f t="shared" si="1"/>
        <v>#DIV/0!</v>
      </c>
      <c r="N27" s="12">
        <f t="shared" si="8"/>
        <v>0</v>
      </c>
      <c r="O27" s="4"/>
    </row>
    <row r="28" spans="1:15" ht="30" customHeight="1" x14ac:dyDescent="0.15">
      <c r="A28" s="24">
        <f t="shared" si="7"/>
        <v>45597</v>
      </c>
      <c r="B28" s="25">
        <f t="shared" si="2"/>
        <v>0</v>
      </c>
      <c r="C28" s="141"/>
      <c r="D28" s="141">
        <f>電力削減シミュレーター!J14</f>
        <v>0</v>
      </c>
      <c r="E28" s="26">
        <v>0</v>
      </c>
      <c r="F28" s="26">
        <v>0</v>
      </c>
      <c r="G28" s="26">
        <v>0</v>
      </c>
      <c r="H28" s="27">
        <f t="shared" si="3"/>
        <v>0</v>
      </c>
      <c r="I28" s="232">
        <f t="shared" si="4"/>
        <v>0</v>
      </c>
      <c r="J28" s="215">
        <f t="shared" si="5"/>
        <v>0</v>
      </c>
      <c r="K28" s="225">
        <f t="shared" si="6"/>
        <v>0</v>
      </c>
      <c r="L28" s="28">
        <f t="shared" si="0"/>
        <v>0</v>
      </c>
      <c r="M28" s="29" t="e">
        <f t="shared" si="1"/>
        <v>#DIV/0!</v>
      </c>
      <c r="N28" s="12">
        <f>IF(OR($A28="",$I28=0,$B28=""),0,DAY(EOMONTH($A28,0)))</f>
        <v>0</v>
      </c>
      <c r="O28" s="4"/>
    </row>
    <row r="29" spans="1:15" ht="30" customHeight="1" thickBot="1" x14ac:dyDescent="0.2">
      <c r="A29" s="161">
        <f t="shared" si="7"/>
        <v>45627</v>
      </c>
      <c r="B29" s="25">
        <f t="shared" si="2"/>
        <v>0</v>
      </c>
      <c r="C29" s="171"/>
      <c r="D29" s="171">
        <f>電力削減シミュレーター!J15</f>
        <v>0</v>
      </c>
      <c r="E29" s="164">
        <v>0</v>
      </c>
      <c r="F29" s="164">
        <v>0</v>
      </c>
      <c r="G29" s="164">
        <v>0</v>
      </c>
      <c r="H29" s="32">
        <f t="shared" si="3"/>
        <v>0</v>
      </c>
      <c r="I29" s="233">
        <f t="shared" si="4"/>
        <v>0</v>
      </c>
      <c r="J29" s="215">
        <f t="shared" si="5"/>
        <v>0</v>
      </c>
      <c r="K29" s="225">
        <f t="shared" si="6"/>
        <v>0</v>
      </c>
      <c r="L29" s="165">
        <f t="shared" si="0"/>
        <v>0</v>
      </c>
      <c r="M29" s="172" t="e">
        <f t="shared" si="1"/>
        <v>#DIV/0!</v>
      </c>
      <c r="N29" s="12">
        <f t="shared" si="8"/>
        <v>0</v>
      </c>
      <c r="O29" s="4"/>
    </row>
    <row r="30" spans="1:15" ht="30" customHeight="1" thickTop="1" thickBot="1" x14ac:dyDescent="0.2">
      <c r="A30" s="167" t="s">
        <v>37</v>
      </c>
      <c r="B30" s="168">
        <f>SUM(B18:B29)</f>
        <v>0</v>
      </c>
      <c r="C30" s="168">
        <f t="shared" ref="C30:H30" si="9">SUM(C18:C29)</f>
        <v>0</v>
      </c>
      <c r="D30" s="186">
        <f t="shared" si="9"/>
        <v>0</v>
      </c>
      <c r="E30" s="168">
        <f t="shared" si="9"/>
        <v>0</v>
      </c>
      <c r="F30" s="168">
        <f t="shared" si="9"/>
        <v>0</v>
      </c>
      <c r="G30" s="168">
        <f t="shared" si="9"/>
        <v>0</v>
      </c>
      <c r="H30" s="186">
        <f t="shared" si="9"/>
        <v>0</v>
      </c>
      <c r="I30" s="186">
        <f>SUM(I18:I29)</f>
        <v>0</v>
      </c>
      <c r="J30" s="186">
        <f>SUM(J18:J29)</f>
        <v>0</v>
      </c>
      <c r="K30" s="226">
        <f>SUM(K18:K29)</f>
        <v>0</v>
      </c>
      <c r="L30" s="169" t="e">
        <f>K30/H30</f>
        <v>#DIV/0!</v>
      </c>
      <c r="M30" s="170" t="e">
        <f>(H30/(H7*365*24))</f>
        <v>#DIV/0!</v>
      </c>
      <c r="N30" s="12">
        <f>SUM(N18:N29)</f>
        <v>0</v>
      </c>
      <c r="O30" s="4"/>
    </row>
    <row r="31" spans="1:15" ht="32.25" customHeight="1" x14ac:dyDescent="0.15">
      <c r="A31" s="12" t="s"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>
        <f>DMAX(A16:B29,A16,A31:A47)</f>
        <v>45627</v>
      </c>
      <c r="N31" s="12"/>
      <c r="O31" s="4"/>
    </row>
    <row r="32" spans="1:15" ht="30" customHeight="1" x14ac:dyDescent="0.25">
      <c r="A32" s="408" t="s">
        <v>38</v>
      </c>
      <c r="B32" s="408"/>
      <c r="C32" s="408"/>
      <c r="D32" s="408"/>
      <c r="E32" s="149" t="e">
        <f>'簡易PL（夏季他季）'!D52</f>
        <v>#DIV/0!</v>
      </c>
      <c r="N32" s="12"/>
      <c r="O32" s="4"/>
    </row>
    <row r="33" spans="1:15" ht="9.75" customHeight="1" thickBot="1" x14ac:dyDescent="0.2">
      <c r="A33" s="13"/>
      <c r="B33" s="13"/>
      <c r="C33" s="13"/>
      <c r="N33" s="12"/>
      <c r="O33" s="4"/>
    </row>
    <row r="34" spans="1:15" ht="30" customHeight="1" x14ac:dyDescent="0.15">
      <c r="A34" s="429" t="s">
        <v>39</v>
      </c>
      <c r="B34" s="390" t="s">
        <v>40</v>
      </c>
      <c r="C34" s="366" t="s">
        <v>23</v>
      </c>
      <c r="D34" s="366"/>
      <c r="E34" s="366"/>
      <c r="F34" s="366"/>
      <c r="G34" s="362"/>
      <c r="H34" s="14"/>
      <c r="I34" s="11"/>
      <c r="J34" s="179"/>
      <c r="K34" s="11"/>
      <c r="L34" s="11"/>
      <c r="N34" s="12"/>
      <c r="O34" s="4"/>
    </row>
    <row r="35" spans="1:15" ht="30" customHeight="1" x14ac:dyDescent="0.15">
      <c r="A35" s="430"/>
      <c r="B35" s="432"/>
      <c r="C35" s="143" t="s">
        <v>25</v>
      </c>
      <c r="D35" s="143" t="s">
        <v>26</v>
      </c>
      <c r="E35" s="113"/>
      <c r="F35" s="113"/>
      <c r="G35" s="114"/>
      <c r="H35" s="11"/>
      <c r="I35" s="11"/>
      <c r="J35" s="11"/>
      <c r="K35" s="11"/>
      <c r="L35" s="11"/>
      <c r="N35" s="12"/>
      <c r="O35" s="4"/>
    </row>
    <row r="36" spans="1:15" ht="30" customHeight="1" thickBot="1" x14ac:dyDescent="0.2">
      <c r="A36" s="431"/>
      <c r="B36" s="187">
        <f>ROUNDDOWN(B15*(100-'簡易PL（その他）'!D52)/100,2)</f>
        <v>0</v>
      </c>
      <c r="C36" s="187">
        <f>ROUNDDOWN(C15*(100-'簡易PL（その他）'!D52)/100,2)</f>
        <v>0</v>
      </c>
      <c r="D36" s="187">
        <f>ROUNDDOWN(D15*(100-'簡易PL（その他）'!D52)/100,2)</f>
        <v>0</v>
      </c>
      <c r="E36" s="145">
        <v>0</v>
      </c>
      <c r="F36" s="139">
        <v>0</v>
      </c>
      <c r="G36" s="142">
        <v>0</v>
      </c>
      <c r="H36" s="11"/>
      <c r="I36" s="11"/>
      <c r="J36" s="11"/>
      <c r="K36" s="11"/>
      <c r="L36" s="11"/>
      <c r="N36" s="12"/>
      <c r="O36" s="4"/>
    </row>
    <row r="37" spans="1:15" ht="30" customHeight="1" x14ac:dyDescent="0.15">
      <c r="A37" s="421" t="s">
        <v>27</v>
      </c>
      <c r="B37" s="393" t="s">
        <v>28</v>
      </c>
      <c r="C37" s="390" t="s">
        <v>25</v>
      </c>
      <c r="D37" s="390" t="s">
        <v>26</v>
      </c>
      <c r="E37" s="393"/>
      <c r="F37" s="393"/>
      <c r="G37" s="393"/>
      <c r="H37" s="366" t="s">
        <v>41</v>
      </c>
      <c r="I37" s="366" t="s">
        <v>32</v>
      </c>
      <c r="J37" s="366" t="s">
        <v>33</v>
      </c>
      <c r="K37" s="398" t="s">
        <v>42</v>
      </c>
      <c r="L37" s="366" t="s">
        <v>35</v>
      </c>
      <c r="M37" s="366" t="s">
        <v>43</v>
      </c>
      <c r="N37" s="362" t="s">
        <v>44</v>
      </c>
      <c r="O37" s="4"/>
    </row>
    <row r="38" spans="1:15" ht="30" customHeight="1" thickBot="1" x14ac:dyDescent="0.2">
      <c r="A38" s="422"/>
      <c r="B38" s="394"/>
      <c r="C38" s="391"/>
      <c r="D38" s="392"/>
      <c r="E38" s="394"/>
      <c r="F38" s="394"/>
      <c r="G38" s="394"/>
      <c r="H38" s="367"/>
      <c r="I38" s="367"/>
      <c r="J38" s="367"/>
      <c r="K38" s="399"/>
      <c r="L38" s="367"/>
      <c r="M38" s="367"/>
      <c r="N38" s="363"/>
      <c r="O38" s="4"/>
    </row>
    <row r="39" spans="1:15" ht="30" customHeight="1" x14ac:dyDescent="0.15">
      <c r="A39" s="18">
        <f>A18</f>
        <v>45292</v>
      </c>
      <c r="B39" s="19">
        <f>B18</f>
        <v>0</v>
      </c>
      <c r="C39" s="119">
        <f>C18</f>
        <v>0</v>
      </c>
      <c r="D39" s="119">
        <f>D18</f>
        <v>0</v>
      </c>
      <c r="E39" s="20">
        <v>0</v>
      </c>
      <c r="F39" s="20">
        <v>0</v>
      </c>
      <c r="G39" s="20">
        <v>0</v>
      </c>
      <c r="H39" s="21">
        <f>SUM(C39:F39)</f>
        <v>0</v>
      </c>
      <c r="I39" s="234">
        <f>$B$36*B39*0.85</f>
        <v>0</v>
      </c>
      <c r="J39" s="23">
        <f>IF($B39="","",(ROUNDDOWN(IFERROR(C39*$C$36,0)+IFERROR(D39*$D$36,0)+IFERROR(E39*$E$36,0)+IFERROR(F39*$F$36,0)+IFERROR(G39*$G$36,0),2)))</f>
        <v>0</v>
      </c>
      <c r="K39" s="221">
        <f t="shared" ref="K39:K50" si="10">I39+J39+$J$34</f>
        <v>0</v>
      </c>
      <c r="L39" s="22">
        <f t="shared" ref="L39:L50" si="11">IF(H39=0,0,K39/H39)</f>
        <v>0</v>
      </c>
      <c r="M39" s="23">
        <f t="shared" ref="M39:M50" si="12">K18-K39</f>
        <v>0</v>
      </c>
      <c r="N39" s="30" t="e">
        <f t="shared" ref="N39:N51" si="13">M39/K18</f>
        <v>#DIV/0!</v>
      </c>
      <c r="O39" s="4"/>
    </row>
    <row r="40" spans="1:15" ht="30" customHeight="1" x14ac:dyDescent="0.15">
      <c r="A40" s="24">
        <f>DATE(YEAR(A39),MONTH(A39)+COLUMN(A39),1)</f>
        <v>45323</v>
      </c>
      <c r="B40" s="25">
        <f t="shared" ref="B40:D50" si="14">B19</f>
        <v>0</v>
      </c>
      <c r="C40" s="118">
        <f t="shared" si="14"/>
        <v>0</v>
      </c>
      <c r="D40" s="118">
        <f t="shared" si="14"/>
        <v>0</v>
      </c>
      <c r="E40" s="26">
        <v>0</v>
      </c>
      <c r="F40" s="26">
        <v>0</v>
      </c>
      <c r="G40" s="26">
        <v>0</v>
      </c>
      <c r="H40" s="27">
        <f t="shared" ref="H40:H50" si="15">SUM(C40:F40)</f>
        <v>0</v>
      </c>
      <c r="I40" s="232">
        <f t="shared" ref="I40:I50" si="16">$B$36*B40*0.85</f>
        <v>0</v>
      </c>
      <c r="J40" s="25">
        <f>IF($B40="","",(ROUNDDOWN(IFERROR(C40*$C$36,0)+IFERROR(D40*$D$36,0)+IFERROR(E40*$E$36,0)+IFERROR(F40*$F$36,0)+IFERROR(G40*$G$36,0),2)))</f>
        <v>0</v>
      </c>
      <c r="K40" s="222">
        <f t="shared" si="10"/>
        <v>0</v>
      </c>
      <c r="L40" s="28">
        <f t="shared" si="11"/>
        <v>0</v>
      </c>
      <c r="M40" s="25">
        <f t="shared" si="12"/>
        <v>0</v>
      </c>
      <c r="N40" s="31" t="e">
        <f t="shared" si="13"/>
        <v>#DIV/0!</v>
      </c>
      <c r="O40" s="4"/>
    </row>
    <row r="41" spans="1:15" ht="30" customHeight="1" x14ac:dyDescent="0.15">
      <c r="A41" s="24">
        <f t="shared" ref="A41:A50" si="17">DATE(YEAR(A40),MONTH(A40)+COLUMN(A40),1)</f>
        <v>45352</v>
      </c>
      <c r="B41" s="25">
        <f t="shared" si="14"/>
        <v>0</v>
      </c>
      <c r="C41" s="118">
        <f t="shared" si="14"/>
        <v>0</v>
      </c>
      <c r="D41" s="118">
        <f t="shared" si="14"/>
        <v>0</v>
      </c>
      <c r="E41" s="26">
        <v>0</v>
      </c>
      <c r="F41" s="26">
        <v>0</v>
      </c>
      <c r="G41" s="26">
        <v>0</v>
      </c>
      <c r="H41" s="27">
        <f t="shared" si="15"/>
        <v>0</v>
      </c>
      <c r="I41" s="232">
        <f t="shared" si="16"/>
        <v>0</v>
      </c>
      <c r="J41" s="25">
        <f>IF($B41="","",(ROUNDDOWN(IFERROR(C41*$C$36,0)+IFERROR(D41*$D$36,0)+IFERROR(E41*$E$36,0)+IFERROR(F41*$F$36,0)+IFERROR(G41*$G$36,0),2)))</f>
        <v>0</v>
      </c>
      <c r="K41" s="222">
        <f t="shared" si="10"/>
        <v>0</v>
      </c>
      <c r="L41" s="28">
        <f t="shared" si="11"/>
        <v>0</v>
      </c>
      <c r="M41" s="25">
        <f t="shared" si="12"/>
        <v>0</v>
      </c>
      <c r="N41" s="31" t="e">
        <f t="shared" si="13"/>
        <v>#DIV/0!</v>
      </c>
      <c r="O41" s="4"/>
    </row>
    <row r="42" spans="1:15" ht="30" customHeight="1" x14ac:dyDescent="0.15">
      <c r="A42" s="24">
        <f t="shared" si="17"/>
        <v>45383</v>
      </c>
      <c r="B42" s="25">
        <f t="shared" si="14"/>
        <v>0</v>
      </c>
      <c r="C42" s="118">
        <f t="shared" si="14"/>
        <v>0</v>
      </c>
      <c r="D42" s="118">
        <f t="shared" si="14"/>
        <v>0</v>
      </c>
      <c r="E42" s="26">
        <v>0</v>
      </c>
      <c r="F42" s="26">
        <v>0</v>
      </c>
      <c r="G42" s="26">
        <v>0</v>
      </c>
      <c r="H42" s="27">
        <f t="shared" si="15"/>
        <v>0</v>
      </c>
      <c r="I42" s="232">
        <f t="shared" si="16"/>
        <v>0</v>
      </c>
      <c r="J42" s="25">
        <f>IF($B42="","",(ROUNDDOWN(IFERROR(C42*$C$36,0)+IFERROR(D42*$D$36,0)+IFERROR(E42*$E$36,0)+IFERROR(F42*$F$36,0)+IFERROR(G42*$G$36,0),2)))</f>
        <v>0</v>
      </c>
      <c r="K42" s="222">
        <f t="shared" si="10"/>
        <v>0</v>
      </c>
      <c r="L42" s="28">
        <f t="shared" si="11"/>
        <v>0</v>
      </c>
      <c r="M42" s="25">
        <f t="shared" si="12"/>
        <v>0</v>
      </c>
      <c r="N42" s="31" t="e">
        <f t="shared" si="13"/>
        <v>#DIV/0!</v>
      </c>
      <c r="O42" s="4"/>
    </row>
    <row r="43" spans="1:15" ht="30" customHeight="1" x14ac:dyDescent="0.15">
      <c r="A43" s="24">
        <f t="shared" si="17"/>
        <v>45413</v>
      </c>
      <c r="B43" s="25">
        <f t="shared" si="14"/>
        <v>0</v>
      </c>
      <c r="C43" s="118">
        <f t="shared" si="14"/>
        <v>0</v>
      </c>
      <c r="D43" s="118">
        <f t="shared" si="14"/>
        <v>0</v>
      </c>
      <c r="E43" s="26">
        <v>0</v>
      </c>
      <c r="F43" s="26">
        <v>0</v>
      </c>
      <c r="G43" s="26">
        <v>0</v>
      </c>
      <c r="H43" s="27">
        <f t="shared" si="15"/>
        <v>0</v>
      </c>
      <c r="I43" s="232">
        <f t="shared" si="16"/>
        <v>0</v>
      </c>
      <c r="J43" s="25">
        <f>IF($B43="","",(ROUNDDOWN(IFERROR(C43*$C$36,0)+IFERROR(D43*$D$36,0)+IFERROR(E43*$E$36,0)+IFERROR(F43*$F$36,0)+IFERROR(G43*$G$36,0),2)))</f>
        <v>0</v>
      </c>
      <c r="K43" s="222">
        <f t="shared" si="10"/>
        <v>0</v>
      </c>
      <c r="L43" s="28">
        <f t="shared" si="11"/>
        <v>0</v>
      </c>
      <c r="M43" s="25">
        <f t="shared" si="12"/>
        <v>0</v>
      </c>
      <c r="N43" s="31" t="e">
        <f t="shared" si="13"/>
        <v>#DIV/0!</v>
      </c>
      <c r="O43" s="4"/>
    </row>
    <row r="44" spans="1:15" ht="30" customHeight="1" x14ac:dyDescent="0.15">
      <c r="A44" s="24">
        <f t="shared" si="17"/>
        <v>45444</v>
      </c>
      <c r="B44" s="25">
        <f t="shared" si="14"/>
        <v>0</v>
      </c>
      <c r="C44" s="118">
        <f t="shared" si="14"/>
        <v>0</v>
      </c>
      <c r="D44" s="118">
        <f t="shared" si="14"/>
        <v>0</v>
      </c>
      <c r="E44" s="26">
        <v>0</v>
      </c>
      <c r="F44" s="26">
        <v>0</v>
      </c>
      <c r="G44" s="26">
        <v>0</v>
      </c>
      <c r="H44" s="27">
        <f t="shared" si="15"/>
        <v>0</v>
      </c>
      <c r="I44" s="232">
        <f t="shared" si="16"/>
        <v>0</v>
      </c>
      <c r="J44" s="25">
        <f t="shared" ref="J44:J50" si="18">IF($B44="","",(ROUNDDOWN(IFERROR(C44*$C$36,0)+IFERROR(D44*$D$36,0)+IFERROR(E44*$E$36,0)+IFERROR(F44*$F$36,0)+IFERROR(G44*$G$36,0),2)))</f>
        <v>0</v>
      </c>
      <c r="K44" s="222">
        <f t="shared" si="10"/>
        <v>0</v>
      </c>
      <c r="L44" s="28">
        <f t="shared" si="11"/>
        <v>0</v>
      </c>
      <c r="M44" s="25">
        <f t="shared" si="12"/>
        <v>0</v>
      </c>
      <c r="N44" s="31" t="e">
        <f t="shared" si="13"/>
        <v>#DIV/0!</v>
      </c>
      <c r="O44" s="4"/>
    </row>
    <row r="45" spans="1:15" ht="30" customHeight="1" x14ac:dyDescent="0.15">
      <c r="A45" s="24">
        <f t="shared" si="17"/>
        <v>45474</v>
      </c>
      <c r="B45" s="25">
        <f t="shared" si="14"/>
        <v>0</v>
      </c>
      <c r="C45" s="118">
        <f t="shared" si="14"/>
        <v>0</v>
      </c>
      <c r="D45" s="118">
        <f t="shared" si="14"/>
        <v>0</v>
      </c>
      <c r="E45" s="26">
        <v>0</v>
      </c>
      <c r="F45" s="26">
        <v>0</v>
      </c>
      <c r="G45" s="26">
        <v>0</v>
      </c>
      <c r="H45" s="27">
        <f t="shared" si="15"/>
        <v>0</v>
      </c>
      <c r="I45" s="232">
        <f t="shared" si="16"/>
        <v>0</v>
      </c>
      <c r="J45" s="25">
        <f>IF($B45="","",(ROUNDDOWN(IFERROR(C45*$C$36,0)+IFERROR(D45*$D$36,0)+IFERROR(E45*$E$36,0)+IFERROR(F45*$F$36,0)+IFERROR(G45*$G$36,0),2)))</f>
        <v>0</v>
      </c>
      <c r="K45" s="222">
        <f t="shared" si="10"/>
        <v>0</v>
      </c>
      <c r="L45" s="28">
        <f t="shared" si="11"/>
        <v>0</v>
      </c>
      <c r="M45" s="25">
        <f t="shared" si="12"/>
        <v>0</v>
      </c>
      <c r="N45" s="31" t="e">
        <f t="shared" si="13"/>
        <v>#DIV/0!</v>
      </c>
      <c r="O45" s="4"/>
    </row>
    <row r="46" spans="1:15" ht="30" customHeight="1" x14ac:dyDescent="0.15">
      <c r="A46" s="24">
        <f t="shared" si="17"/>
        <v>45505</v>
      </c>
      <c r="B46" s="25">
        <f t="shared" si="14"/>
        <v>0</v>
      </c>
      <c r="C46" s="118">
        <f t="shared" si="14"/>
        <v>0</v>
      </c>
      <c r="D46" s="118">
        <f t="shared" si="14"/>
        <v>0</v>
      </c>
      <c r="E46" s="26">
        <v>0</v>
      </c>
      <c r="F46" s="26">
        <v>0</v>
      </c>
      <c r="G46" s="26">
        <v>0</v>
      </c>
      <c r="H46" s="27">
        <f t="shared" si="15"/>
        <v>0</v>
      </c>
      <c r="I46" s="232">
        <f t="shared" si="16"/>
        <v>0</v>
      </c>
      <c r="J46" s="25">
        <f t="shared" si="18"/>
        <v>0</v>
      </c>
      <c r="K46" s="222">
        <f t="shared" si="10"/>
        <v>0</v>
      </c>
      <c r="L46" s="28">
        <f t="shared" si="11"/>
        <v>0</v>
      </c>
      <c r="M46" s="25">
        <f t="shared" si="12"/>
        <v>0</v>
      </c>
      <c r="N46" s="31" t="e">
        <f t="shared" si="13"/>
        <v>#DIV/0!</v>
      </c>
      <c r="O46" s="4"/>
    </row>
    <row r="47" spans="1:15" ht="30" customHeight="1" x14ac:dyDescent="0.15">
      <c r="A47" s="24">
        <f t="shared" si="17"/>
        <v>45536</v>
      </c>
      <c r="B47" s="25">
        <f t="shared" si="14"/>
        <v>0</v>
      </c>
      <c r="C47" s="118">
        <f t="shared" si="14"/>
        <v>0</v>
      </c>
      <c r="D47" s="118">
        <f t="shared" si="14"/>
        <v>0</v>
      </c>
      <c r="E47" s="26">
        <v>0</v>
      </c>
      <c r="F47" s="26">
        <v>0</v>
      </c>
      <c r="G47" s="26">
        <v>0</v>
      </c>
      <c r="H47" s="27">
        <f t="shared" si="15"/>
        <v>0</v>
      </c>
      <c r="I47" s="232">
        <f t="shared" si="16"/>
        <v>0</v>
      </c>
      <c r="J47" s="25">
        <f t="shared" si="18"/>
        <v>0</v>
      </c>
      <c r="K47" s="222">
        <f t="shared" si="10"/>
        <v>0</v>
      </c>
      <c r="L47" s="28">
        <f t="shared" si="11"/>
        <v>0</v>
      </c>
      <c r="M47" s="25">
        <f t="shared" si="12"/>
        <v>0</v>
      </c>
      <c r="N47" s="31" t="e">
        <f t="shared" si="13"/>
        <v>#DIV/0!</v>
      </c>
      <c r="O47" s="4"/>
    </row>
    <row r="48" spans="1:15" ht="30" customHeight="1" x14ac:dyDescent="0.15">
      <c r="A48" s="24">
        <f t="shared" si="17"/>
        <v>45566</v>
      </c>
      <c r="B48" s="25">
        <f t="shared" si="14"/>
        <v>0</v>
      </c>
      <c r="C48" s="118">
        <f t="shared" si="14"/>
        <v>0</v>
      </c>
      <c r="D48" s="118">
        <f t="shared" si="14"/>
        <v>0</v>
      </c>
      <c r="E48" s="26">
        <v>0</v>
      </c>
      <c r="F48" s="26">
        <v>0</v>
      </c>
      <c r="G48" s="26">
        <v>0</v>
      </c>
      <c r="H48" s="27">
        <f t="shared" si="15"/>
        <v>0</v>
      </c>
      <c r="I48" s="232">
        <f t="shared" si="16"/>
        <v>0</v>
      </c>
      <c r="J48" s="25">
        <f t="shared" si="18"/>
        <v>0</v>
      </c>
      <c r="K48" s="222">
        <f t="shared" si="10"/>
        <v>0</v>
      </c>
      <c r="L48" s="28">
        <f t="shared" si="11"/>
        <v>0</v>
      </c>
      <c r="M48" s="25">
        <f t="shared" si="12"/>
        <v>0</v>
      </c>
      <c r="N48" s="31" t="e">
        <f t="shared" si="13"/>
        <v>#DIV/0!</v>
      </c>
      <c r="O48" s="4"/>
    </row>
    <row r="49" spans="1:21" ht="30" customHeight="1" x14ac:dyDescent="0.15">
      <c r="A49" s="24">
        <f t="shared" si="17"/>
        <v>45597</v>
      </c>
      <c r="B49" s="25">
        <f t="shared" si="14"/>
        <v>0</v>
      </c>
      <c r="C49" s="118">
        <f t="shared" si="14"/>
        <v>0</v>
      </c>
      <c r="D49" s="118">
        <f t="shared" si="14"/>
        <v>0</v>
      </c>
      <c r="E49" s="26">
        <v>0</v>
      </c>
      <c r="F49" s="26">
        <v>0</v>
      </c>
      <c r="G49" s="26">
        <v>0</v>
      </c>
      <c r="H49" s="27">
        <f t="shared" si="15"/>
        <v>0</v>
      </c>
      <c r="I49" s="232">
        <f t="shared" si="16"/>
        <v>0</v>
      </c>
      <c r="J49" s="25">
        <f t="shared" si="18"/>
        <v>0</v>
      </c>
      <c r="K49" s="222">
        <f t="shared" si="10"/>
        <v>0</v>
      </c>
      <c r="L49" s="28">
        <f t="shared" si="11"/>
        <v>0</v>
      </c>
      <c r="M49" s="25">
        <f t="shared" si="12"/>
        <v>0</v>
      </c>
      <c r="N49" s="31" t="e">
        <f t="shared" si="13"/>
        <v>#DIV/0!</v>
      </c>
      <c r="O49" s="4"/>
    </row>
    <row r="50" spans="1:21" ht="30" customHeight="1" thickBot="1" x14ac:dyDescent="0.2">
      <c r="A50" s="161">
        <f t="shared" si="17"/>
        <v>45627</v>
      </c>
      <c r="B50" s="25">
        <f t="shared" si="14"/>
        <v>0</v>
      </c>
      <c r="C50" s="163">
        <f t="shared" si="14"/>
        <v>0</v>
      </c>
      <c r="D50" s="163">
        <f t="shared" si="14"/>
        <v>0</v>
      </c>
      <c r="E50" s="164">
        <v>0</v>
      </c>
      <c r="F50" s="164">
        <v>0</v>
      </c>
      <c r="G50" s="164">
        <v>0</v>
      </c>
      <c r="H50" s="32">
        <f t="shared" si="15"/>
        <v>0</v>
      </c>
      <c r="I50" s="233">
        <f t="shared" si="16"/>
        <v>0</v>
      </c>
      <c r="J50" s="162">
        <f t="shared" si="18"/>
        <v>0</v>
      </c>
      <c r="K50" s="223">
        <f t="shared" si="10"/>
        <v>0</v>
      </c>
      <c r="L50" s="165">
        <f t="shared" si="11"/>
        <v>0</v>
      </c>
      <c r="M50" s="162">
        <f t="shared" si="12"/>
        <v>0</v>
      </c>
      <c r="N50" s="166" t="e">
        <f t="shared" si="13"/>
        <v>#DIV/0!</v>
      </c>
      <c r="O50" s="4"/>
    </row>
    <row r="51" spans="1:21" ht="30" customHeight="1" thickTop="1" thickBot="1" x14ac:dyDescent="0.2">
      <c r="A51" s="167" t="s">
        <v>37</v>
      </c>
      <c r="B51" s="168">
        <f>SUM(B39:B50)</f>
        <v>0</v>
      </c>
      <c r="C51" s="168">
        <f t="shared" ref="C51:K51" si="19">SUM(C39:C50)</f>
        <v>0</v>
      </c>
      <c r="D51" s="186">
        <f t="shared" si="19"/>
        <v>0</v>
      </c>
      <c r="E51" s="168">
        <f t="shared" si="19"/>
        <v>0</v>
      </c>
      <c r="F51" s="168">
        <f t="shared" si="19"/>
        <v>0</v>
      </c>
      <c r="G51" s="168">
        <f t="shared" si="19"/>
        <v>0</v>
      </c>
      <c r="H51" s="186">
        <f t="shared" si="19"/>
        <v>0</v>
      </c>
      <c r="I51" s="186">
        <f t="shared" si="19"/>
        <v>0</v>
      </c>
      <c r="J51" s="186">
        <f t="shared" si="19"/>
        <v>0</v>
      </c>
      <c r="K51" s="224">
        <f t="shared" si="19"/>
        <v>0</v>
      </c>
      <c r="L51" s="169" t="e">
        <f>K51/H51</f>
        <v>#DIV/0!</v>
      </c>
      <c r="M51" s="186">
        <f>SUM(M39:M50)</f>
        <v>0</v>
      </c>
      <c r="N51" s="170" t="e">
        <f t="shared" si="13"/>
        <v>#DIV/0!</v>
      </c>
      <c r="O51" s="6"/>
      <c r="P51" s="3"/>
      <c r="Q51" s="3"/>
      <c r="R51" s="3"/>
      <c r="S51" s="3"/>
      <c r="T51" s="3"/>
      <c r="U51" s="3"/>
    </row>
    <row r="52" spans="1:21" ht="30.2" customHeight="1" thickBot="1" x14ac:dyDescent="0.2">
      <c r="A52" s="184" t="s">
        <v>45</v>
      </c>
      <c r="B52" s="184"/>
      <c r="C52" s="184"/>
      <c r="D52" s="184"/>
      <c r="E52" s="184"/>
      <c r="F52" s="184"/>
      <c r="G52" s="33"/>
      <c r="H52" s="34"/>
      <c r="I52" s="35"/>
      <c r="J52" s="35"/>
      <c r="K52" s="34"/>
      <c r="L52" s="35"/>
      <c r="M52" s="35"/>
      <c r="N52" s="36"/>
      <c r="O52" s="6"/>
      <c r="P52" s="3"/>
      <c r="Q52" s="3"/>
      <c r="R52" s="3"/>
      <c r="S52" s="3"/>
      <c r="T52" s="3"/>
      <c r="U52" s="3"/>
    </row>
    <row r="53" spans="1:21" ht="36.950000000000003" customHeight="1" thickBot="1" x14ac:dyDescent="0.2">
      <c r="A53" s="185"/>
      <c r="B53" s="185"/>
      <c r="C53" s="185"/>
      <c r="D53" s="185"/>
      <c r="E53" s="185"/>
      <c r="F53" s="185"/>
      <c r="G53" s="36"/>
      <c r="H53" s="36"/>
      <c r="I53" s="385" t="s">
        <v>46</v>
      </c>
      <c r="J53" s="386"/>
      <c r="K53" s="395" t="e">
        <f>N51</f>
        <v>#DIV/0!</v>
      </c>
      <c r="L53" s="396"/>
      <c r="M53" s="397"/>
      <c r="N53" s="36"/>
      <c r="O53" s="6"/>
      <c r="P53" s="3"/>
      <c r="Q53" s="3"/>
      <c r="R53" s="3"/>
      <c r="S53" s="3"/>
      <c r="T53" s="3"/>
      <c r="U53" s="3"/>
    </row>
    <row r="54" spans="1:21" ht="35.1" customHeight="1" thickBot="1" x14ac:dyDescent="0.2">
      <c r="F54" s="36"/>
      <c r="G54" s="36"/>
      <c r="H54" s="36"/>
      <c r="I54" s="383" t="s">
        <v>47</v>
      </c>
      <c r="J54" s="384"/>
      <c r="K54" s="387">
        <f>M51</f>
        <v>0</v>
      </c>
      <c r="L54" s="388"/>
      <c r="M54" s="389"/>
      <c r="N54" s="36"/>
      <c r="O54" s="6"/>
      <c r="P54" s="3"/>
      <c r="Q54" s="3"/>
      <c r="R54" s="3"/>
      <c r="S54" s="3"/>
      <c r="T54" s="3"/>
      <c r="U54" s="3"/>
    </row>
    <row r="55" spans="1:21" ht="16.5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6"/>
      <c r="P55" s="3"/>
      <c r="Q55" s="3"/>
      <c r="R55" s="3"/>
      <c r="S55" s="3"/>
      <c r="T55" s="3"/>
      <c r="U55" s="3"/>
    </row>
    <row r="56" spans="1:21" ht="16.5" x14ac:dyDescent="0.15">
      <c r="A56" s="36"/>
      <c r="B56" s="36"/>
      <c r="C56" s="36"/>
      <c r="D56" s="36"/>
      <c r="E56" s="36"/>
      <c r="F56" s="36"/>
      <c r="G56" s="37"/>
      <c r="H56" s="36"/>
      <c r="I56" s="36"/>
      <c r="J56" s="36"/>
      <c r="K56" s="36"/>
      <c r="L56" s="36"/>
      <c r="M56" s="36"/>
      <c r="N56" s="36"/>
      <c r="O56" s="6"/>
      <c r="P56" s="3"/>
      <c r="Q56" s="3"/>
      <c r="R56" s="3"/>
      <c r="S56" s="3"/>
      <c r="T56" s="3"/>
      <c r="U56" s="3"/>
    </row>
    <row r="57" spans="1:21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"/>
      <c r="P57" s="3"/>
      <c r="Q57" s="3"/>
      <c r="R57" s="3"/>
      <c r="S57" s="3"/>
      <c r="T57" s="3"/>
      <c r="U57" s="3"/>
    </row>
    <row r="58" spans="1:21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"/>
      <c r="P58" s="3"/>
      <c r="Q58" s="3"/>
      <c r="R58" s="3"/>
      <c r="S58" s="3"/>
      <c r="T58" s="3"/>
      <c r="U58" s="3"/>
    </row>
    <row r="59" spans="1:21" x14ac:dyDescent="0.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"/>
      <c r="P59" s="3"/>
      <c r="Q59" s="3"/>
      <c r="R59" s="3"/>
      <c r="S59" s="3"/>
      <c r="T59" s="3"/>
      <c r="U59" s="3"/>
    </row>
    <row r="60" spans="1:21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"/>
      <c r="P60" s="3"/>
      <c r="Q60" s="3"/>
      <c r="R60" s="3"/>
      <c r="S60" s="3"/>
      <c r="T60" s="3"/>
      <c r="U60" s="3"/>
    </row>
    <row r="61" spans="1:21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"/>
      <c r="P61" s="3"/>
      <c r="Q61" s="3"/>
      <c r="R61" s="3"/>
      <c r="S61" s="3"/>
      <c r="T61" s="3"/>
      <c r="U61" s="3"/>
    </row>
    <row r="62" spans="1:21" x14ac:dyDescent="0.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"/>
      <c r="P62" s="3"/>
      <c r="Q62" s="3"/>
      <c r="R62" s="3"/>
      <c r="S62" s="3"/>
      <c r="T62" s="3"/>
      <c r="U62" s="3"/>
    </row>
    <row r="63" spans="1:21" x14ac:dyDescent="0.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"/>
      <c r="P63" s="3"/>
      <c r="Q63" s="3"/>
      <c r="R63" s="3"/>
      <c r="S63" s="3"/>
      <c r="T63" s="3"/>
      <c r="U63" s="3"/>
    </row>
    <row r="64" spans="1:21" x14ac:dyDescent="0.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"/>
      <c r="P64" s="3"/>
      <c r="Q64" s="3"/>
      <c r="R64" s="3"/>
      <c r="S64" s="3"/>
      <c r="T64" s="3"/>
      <c r="U64" s="3"/>
    </row>
    <row r="65" spans="1:21" x14ac:dyDescent="0.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"/>
      <c r="P65" s="3"/>
      <c r="Q65" s="3"/>
      <c r="R65" s="3"/>
      <c r="S65" s="3"/>
      <c r="T65" s="3"/>
      <c r="U65" s="3"/>
    </row>
    <row r="66" spans="1:21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"/>
      <c r="P66" s="3"/>
      <c r="Q66" s="3"/>
      <c r="R66" s="3"/>
      <c r="S66" s="3"/>
      <c r="T66" s="3"/>
      <c r="U66" s="3"/>
    </row>
    <row r="67" spans="1:21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"/>
      <c r="P67" s="3"/>
      <c r="Q67" s="3"/>
      <c r="R67" s="3"/>
      <c r="S67" s="3"/>
      <c r="T67" s="3"/>
      <c r="U67" s="3"/>
    </row>
    <row r="68" spans="1:21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"/>
      <c r="P68" s="3"/>
      <c r="Q68" s="3"/>
      <c r="R68" s="3"/>
      <c r="S68" s="3"/>
      <c r="T68" s="3"/>
      <c r="U68" s="3"/>
    </row>
    <row r="69" spans="1:21" x14ac:dyDescent="0.1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"/>
      <c r="P69" s="3"/>
      <c r="Q69" s="3"/>
      <c r="R69" s="3"/>
      <c r="S69" s="3"/>
      <c r="T69" s="3"/>
      <c r="U69" s="3"/>
    </row>
    <row r="70" spans="1:21" x14ac:dyDescent="0.1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"/>
      <c r="P70" s="3"/>
      <c r="Q70" s="3"/>
      <c r="R70" s="3"/>
      <c r="S70" s="3"/>
      <c r="T70" s="3"/>
      <c r="U70" s="3"/>
    </row>
    <row r="71" spans="1:21" x14ac:dyDescent="0.1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"/>
      <c r="P71" s="3"/>
      <c r="Q71" s="3"/>
      <c r="R71" s="3"/>
      <c r="S71" s="3"/>
      <c r="T71" s="3"/>
      <c r="U71" s="3"/>
    </row>
    <row r="72" spans="1:21" x14ac:dyDescent="0.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"/>
      <c r="P72" s="3"/>
      <c r="Q72" s="3"/>
      <c r="R72" s="3"/>
      <c r="S72" s="3"/>
      <c r="T72" s="3"/>
      <c r="U72" s="3"/>
    </row>
    <row r="73" spans="1:21" x14ac:dyDescent="0.1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"/>
      <c r="P73" s="3"/>
      <c r="Q73" s="3"/>
      <c r="R73" s="3"/>
      <c r="S73" s="3"/>
      <c r="T73" s="3"/>
      <c r="U73" s="3"/>
    </row>
    <row r="74" spans="1:21" x14ac:dyDescent="0.1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"/>
      <c r="P74" s="3"/>
      <c r="Q74" s="3"/>
      <c r="R74" s="3"/>
      <c r="S74" s="3"/>
      <c r="T74" s="3"/>
      <c r="U74" s="3"/>
    </row>
    <row r="75" spans="1:21" x14ac:dyDescent="0.1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"/>
      <c r="P75" s="3"/>
      <c r="Q75" s="3"/>
      <c r="R75" s="3"/>
      <c r="S75" s="3"/>
      <c r="T75" s="3"/>
      <c r="U75" s="3"/>
    </row>
    <row r="76" spans="1:21" x14ac:dyDescent="0.1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"/>
      <c r="P76" s="3"/>
      <c r="Q76" s="3"/>
      <c r="R76" s="3"/>
      <c r="S76" s="3"/>
      <c r="T76" s="3"/>
      <c r="U76" s="3"/>
    </row>
    <row r="77" spans="1:21" x14ac:dyDescent="0.1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"/>
      <c r="P77" s="3"/>
      <c r="Q77" s="3"/>
      <c r="R77" s="3"/>
      <c r="S77" s="3"/>
      <c r="T77" s="3"/>
      <c r="U77" s="3"/>
    </row>
    <row r="78" spans="1:21" x14ac:dyDescent="0.1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"/>
      <c r="P78" s="3"/>
      <c r="Q78" s="3"/>
      <c r="R78" s="3"/>
      <c r="S78" s="3"/>
      <c r="T78" s="3"/>
      <c r="U78" s="3"/>
    </row>
    <row r="79" spans="1:21" x14ac:dyDescent="0.1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"/>
      <c r="P79" s="3"/>
      <c r="Q79" s="3"/>
      <c r="R79" s="3"/>
      <c r="S79" s="3"/>
      <c r="T79" s="3"/>
      <c r="U79" s="3"/>
    </row>
    <row r="80" spans="1:21" x14ac:dyDescent="0.1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"/>
      <c r="P80" s="3"/>
      <c r="Q80" s="3"/>
      <c r="R80" s="3"/>
      <c r="S80" s="3"/>
      <c r="T80" s="3"/>
      <c r="U80" s="3"/>
    </row>
    <row r="81" spans="1:21" x14ac:dyDescent="0.1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"/>
      <c r="P81" s="3"/>
      <c r="Q81" s="3"/>
      <c r="R81" s="3"/>
      <c r="S81" s="3"/>
      <c r="T81" s="3"/>
      <c r="U81" s="3"/>
    </row>
    <row r="82" spans="1:21" x14ac:dyDescent="0.1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"/>
      <c r="P82" s="3"/>
      <c r="Q82" s="3"/>
      <c r="R82" s="3"/>
      <c r="S82" s="3"/>
      <c r="T82" s="3"/>
      <c r="U82" s="3"/>
    </row>
    <row r="83" spans="1:21" x14ac:dyDescent="0.1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"/>
      <c r="P83" s="3"/>
      <c r="Q83" s="3"/>
      <c r="R83" s="3"/>
      <c r="S83" s="3"/>
      <c r="T83" s="3"/>
      <c r="U83" s="3"/>
    </row>
    <row r="84" spans="1:21" x14ac:dyDescent="0.1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"/>
      <c r="P84" s="3"/>
      <c r="Q84" s="3"/>
      <c r="R84" s="3"/>
      <c r="S84" s="3"/>
      <c r="T84" s="3"/>
      <c r="U84" s="3"/>
    </row>
    <row r="85" spans="1:21" x14ac:dyDescent="0.1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"/>
      <c r="P85" s="3"/>
      <c r="Q85" s="3"/>
      <c r="R85" s="3"/>
      <c r="S85" s="3"/>
      <c r="T85" s="3"/>
      <c r="U85" s="3"/>
    </row>
    <row r="86" spans="1:21" x14ac:dyDescent="0.1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"/>
      <c r="P86" s="3"/>
      <c r="Q86" s="3"/>
      <c r="R86" s="3"/>
      <c r="S86" s="3"/>
      <c r="T86" s="3"/>
      <c r="U86" s="3"/>
    </row>
    <row r="87" spans="1:21" x14ac:dyDescent="0.1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"/>
      <c r="P87" s="3"/>
      <c r="Q87" s="3"/>
      <c r="R87" s="3"/>
      <c r="S87" s="3"/>
      <c r="T87" s="3"/>
      <c r="U87" s="3"/>
    </row>
    <row r="88" spans="1:21" x14ac:dyDescent="0.1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"/>
      <c r="P88" s="3"/>
      <c r="Q88" s="3"/>
      <c r="R88" s="3"/>
      <c r="S88" s="3"/>
      <c r="T88" s="3"/>
      <c r="U88" s="3"/>
    </row>
    <row r="89" spans="1:21" x14ac:dyDescent="0.1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"/>
      <c r="P89" s="3"/>
      <c r="Q89" s="3"/>
      <c r="R89" s="3"/>
      <c r="S89" s="3"/>
      <c r="T89" s="3"/>
      <c r="U89" s="3"/>
    </row>
    <row r="90" spans="1:21" x14ac:dyDescent="0.1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"/>
      <c r="P90" s="3"/>
      <c r="Q90" s="3"/>
      <c r="R90" s="3"/>
      <c r="S90" s="3"/>
      <c r="T90" s="3"/>
      <c r="U90" s="3"/>
    </row>
    <row r="91" spans="1:21" x14ac:dyDescent="0.1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"/>
      <c r="P91" s="3"/>
      <c r="Q91" s="3"/>
      <c r="R91" s="3"/>
      <c r="S91" s="3"/>
      <c r="T91" s="3"/>
      <c r="U91" s="3"/>
    </row>
  </sheetData>
  <sheetProtection selectLockedCells="1"/>
  <mergeCells count="63">
    <mergeCell ref="A1:G3"/>
    <mergeCell ref="J1:K2"/>
    <mergeCell ref="L1:N2"/>
    <mergeCell ref="J3:N3"/>
    <mergeCell ref="A4:D4"/>
    <mergeCell ref="F4:G4"/>
    <mergeCell ref="I4:K4"/>
    <mergeCell ref="A6:B6"/>
    <mergeCell ref="C6:E6"/>
    <mergeCell ref="H6:J6"/>
    <mergeCell ref="A7:B7"/>
    <mergeCell ref="C7:F7"/>
    <mergeCell ref="H7:I7"/>
    <mergeCell ref="A8:B8"/>
    <mergeCell ref="C8:F8"/>
    <mergeCell ref="H8:I8"/>
    <mergeCell ref="A9:B9"/>
    <mergeCell ref="C9:F9"/>
    <mergeCell ref="M16:M17"/>
    <mergeCell ref="H16:H17"/>
    <mergeCell ref="I16:I17"/>
    <mergeCell ref="J16:J17"/>
    <mergeCell ref="K16:K17"/>
    <mergeCell ref="L16:L17"/>
    <mergeCell ref="N9:N10"/>
    <mergeCell ref="A11:E11"/>
    <mergeCell ref="A13:A15"/>
    <mergeCell ref="B13:B14"/>
    <mergeCell ref="C13:G13"/>
    <mergeCell ref="K13:L13"/>
    <mergeCell ref="M13:N13"/>
    <mergeCell ref="K14:L14"/>
    <mergeCell ref="M14:N14"/>
    <mergeCell ref="M9:M10"/>
    <mergeCell ref="A37:A38"/>
    <mergeCell ref="B37:B38"/>
    <mergeCell ref="C37:C38"/>
    <mergeCell ref="D37:D38"/>
    <mergeCell ref="E37:E38"/>
    <mergeCell ref="A32:D32"/>
    <mergeCell ref="A34:A36"/>
    <mergeCell ref="B34:B35"/>
    <mergeCell ref="C34:G34"/>
    <mergeCell ref="G16:G17"/>
    <mergeCell ref="F16:F17"/>
    <mergeCell ref="A16:A17"/>
    <mergeCell ref="B16:B17"/>
    <mergeCell ref="C16:C17"/>
    <mergeCell ref="D16:D17"/>
    <mergeCell ref="E16:E17"/>
    <mergeCell ref="F37:F38"/>
    <mergeCell ref="G37:G38"/>
    <mergeCell ref="H37:H38"/>
    <mergeCell ref="I37:I38"/>
    <mergeCell ref="J37:J38"/>
    <mergeCell ref="N37:N38"/>
    <mergeCell ref="I53:J53"/>
    <mergeCell ref="K53:M53"/>
    <mergeCell ref="I54:J54"/>
    <mergeCell ref="K54:M54"/>
    <mergeCell ref="K37:K38"/>
    <mergeCell ref="L37:L38"/>
    <mergeCell ref="M37:M38"/>
  </mergeCells>
  <phoneticPr fontId="2"/>
  <dataValidations count="1">
    <dataValidation type="list" allowBlank="1" showInputMessage="1" showErrorMessage="1" sqref="H9" xr:uid="{275F0273-95EB-4471-8ABC-7E17324E6A8A}">
      <formula1>"○, ,"</formula1>
    </dataValidation>
  </dataValidations>
  <pageMargins left="0.9055118110236221" right="0.31496062992125984" top="0.74803149606299213" bottom="0.74803149606299213" header="0.31496062992125984" footer="0.31496062992125984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CF35F-E719-4E3B-8821-61486B4227D7}">
  <sheetPr>
    <tabColor rgb="FFFF0000"/>
    <pageSetUpPr fitToPage="1"/>
  </sheetPr>
  <dimension ref="A1:AP55"/>
  <sheetViews>
    <sheetView topLeftCell="A25" workbookViewId="0">
      <selection activeCell="S20" sqref="S20"/>
    </sheetView>
  </sheetViews>
  <sheetFormatPr defaultRowHeight="15.75" x14ac:dyDescent="0.15"/>
  <cols>
    <col min="1" max="14" width="10.625" style="40" customWidth="1"/>
    <col min="15" max="15" width="11.375" style="40" customWidth="1"/>
    <col min="16" max="32" width="10.625" style="40" customWidth="1"/>
    <col min="34" max="34" width="9.5" bestFit="1" customWidth="1"/>
    <col min="35" max="35" width="9" style="40"/>
  </cols>
  <sheetData>
    <row r="1" spans="1:42" ht="20.45" customHeight="1" x14ac:dyDescent="0.15">
      <c r="A1" s="38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58" t="s">
        <v>49</v>
      </c>
      <c r="P1" s="458"/>
      <c r="Q1" s="45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42" ht="22.5" customHeight="1" thickBot="1" x14ac:dyDescent="0.2">
      <c r="A2" s="39"/>
      <c r="B2" s="39"/>
      <c r="C2" s="39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1:42" ht="20.100000000000001" customHeight="1" x14ac:dyDescent="0.15">
      <c r="A3" s="437" t="s">
        <v>50</v>
      </c>
      <c r="B3" s="493" t="s">
        <v>51</v>
      </c>
      <c r="C3" s="494"/>
      <c r="D3" s="494"/>
      <c r="E3" s="495"/>
      <c r="F3" s="451" t="s">
        <v>25</v>
      </c>
      <c r="G3" s="452"/>
      <c r="H3" s="452"/>
      <c r="I3" s="452"/>
      <c r="J3" s="452"/>
      <c r="K3" s="452"/>
      <c r="L3" s="453"/>
      <c r="M3" s="442" t="s">
        <v>26</v>
      </c>
      <c r="N3" s="443"/>
      <c r="O3" s="443"/>
      <c r="P3" s="443"/>
      <c r="Q3" s="443"/>
      <c r="R3" s="443"/>
      <c r="S3" s="459"/>
      <c r="T3" s="442"/>
      <c r="U3" s="443"/>
      <c r="V3" s="443"/>
      <c r="W3" s="443"/>
      <c r="X3" s="443"/>
      <c r="Y3" s="443"/>
      <c r="Z3" s="459"/>
      <c r="AA3" s="442"/>
      <c r="AB3" s="443"/>
      <c r="AC3" s="443"/>
      <c r="AD3" s="443"/>
      <c r="AE3" s="443"/>
      <c r="AF3" s="443"/>
      <c r="AG3" s="459"/>
      <c r="AH3" s="442"/>
      <c r="AI3" s="443"/>
      <c r="AJ3" s="443"/>
      <c r="AK3" s="443"/>
      <c r="AL3" s="443"/>
      <c r="AM3" s="443"/>
      <c r="AN3" s="459"/>
      <c r="AP3" s="40"/>
    </row>
    <row r="4" spans="1:42" ht="20.100000000000001" customHeight="1" x14ac:dyDescent="0.15">
      <c r="A4" s="438"/>
      <c r="B4" s="198" t="s">
        <v>52</v>
      </c>
      <c r="C4" s="199" t="s">
        <v>53</v>
      </c>
      <c r="D4" s="491" t="s">
        <v>54</v>
      </c>
      <c r="E4" s="489" t="s">
        <v>55</v>
      </c>
      <c r="F4" s="454" t="s">
        <v>56</v>
      </c>
      <c r="G4" s="115" t="s">
        <v>57</v>
      </c>
      <c r="H4" s="456" t="s">
        <v>58</v>
      </c>
      <c r="I4" s="456"/>
      <c r="J4" s="456" t="s">
        <v>59</v>
      </c>
      <c r="K4" s="456"/>
      <c r="L4" s="479" t="s">
        <v>55</v>
      </c>
      <c r="M4" s="481" t="s">
        <v>56</v>
      </c>
      <c r="N4" s="115" t="s">
        <v>57</v>
      </c>
      <c r="O4" s="456" t="s">
        <v>58</v>
      </c>
      <c r="P4" s="456"/>
      <c r="Q4" s="456" t="s">
        <v>59</v>
      </c>
      <c r="R4" s="456"/>
      <c r="S4" s="479" t="s">
        <v>55</v>
      </c>
      <c r="T4" s="481" t="s">
        <v>56</v>
      </c>
      <c r="U4" s="115" t="s">
        <v>57</v>
      </c>
      <c r="V4" s="456" t="s">
        <v>58</v>
      </c>
      <c r="W4" s="456"/>
      <c r="X4" s="456" t="s">
        <v>59</v>
      </c>
      <c r="Y4" s="456"/>
      <c r="Z4" s="479" t="s">
        <v>55</v>
      </c>
      <c r="AA4" s="481" t="s">
        <v>56</v>
      </c>
      <c r="AB4" s="115" t="s">
        <v>57</v>
      </c>
      <c r="AC4" s="456" t="s">
        <v>58</v>
      </c>
      <c r="AD4" s="456"/>
      <c r="AE4" s="456" t="s">
        <v>59</v>
      </c>
      <c r="AF4" s="456"/>
      <c r="AG4" s="479" t="s">
        <v>55</v>
      </c>
      <c r="AH4" s="481" t="s">
        <v>56</v>
      </c>
      <c r="AI4" s="115" t="s">
        <v>57</v>
      </c>
      <c r="AJ4" s="456" t="s">
        <v>58</v>
      </c>
      <c r="AK4" s="456"/>
      <c r="AL4" s="456" t="s">
        <v>59</v>
      </c>
      <c r="AM4" s="456"/>
      <c r="AN4" s="479" t="s">
        <v>55</v>
      </c>
      <c r="AP4" s="40"/>
    </row>
    <row r="5" spans="1:42" ht="20.100000000000001" customHeight="1" thickBot="1" x14ac:dyDescent="0.2">
      <c r="A5" s="439"/>
      <c r="B5" s="212">
        <f>'提案書作成（その他）'!B36</f>
        <v>0</v>
      </c>
      <c r="C5" s="204">
        <v>553.28</v>
      </c>
      <c r="D5" s="492"/>
      <c r="E5" s="490"/>
      <c r="F5" s="455"/>
      <c r="G5" s="203">
        <f>'提案書作成（その他）'!C36</f>
        <v>0</v>
      </c>
      <c r="H5" s="127" t="s">
        <v>60</v>
      </c>
      <c r="I5" s="127" t="s">
        <v>61</v>
      </c>
      <c r="J5" s="127" t="s">
        <v>62</v>
      </c>
      <c r="K5" s="127" t="s">
        <v>63</v>
      </c>
      <c r="L5" s="480"/>
      <c r="M5" s="482"/>
      <c r="N5" s="201">
        <f>'提案書作成（その他）'!D36</f>
        <v>0</v>
      </c>
      <c r="O5" s="127" t="s">
        <v>60</v>
      </c>
      <c r="P5" s="127" t="s">
        <v>61</v>
      </c>
      <c r="Q5" s="127" t="s">
        <v>62</v>
      </c>
      <c r="R5" s="127" t="s">
        <v>63</v>
      </c>
      <c r="S5" s="480"/>
      <c r="T5" s="482"/>
      <c r="U5" s="127">
        <f>'提案書作成（その他）'!K36</f>
        <v>0</v>
      </c>
      <c r="V5" s="127" t="s">
        <v>60</v>
      </c>
      <c r="W5" s="127" t="s">
        <v>61</v>
      </c>
      <c r="X5" s="127" t="s">
        <v>64</v>
      </c>
      <c r="Y5" s="127" t="s">
        <v>65</v>
      </c>
      <c r="Z5" s="480"/>
      <c r="AA5" s="482"/>
      <c r="AB5" s="127">
        <f>'提案書作成（その他）'!R36</f>
        <v>0</v>
      </c>
      <c r="AC5" s="127" t="s">
        <v>60</v>
      </c>
      <c r="AD5" s="127" t="s">
        <v>61</v>
      </c>
      <c r="AE5" s="127" t="s">
        <v>64</v>
      </c>
      <c r="AF5" s="127" t="s">
        <v>65</v>
      </c>
      <c r="AG5" s="480"/>
      <c r="AH5" s="482"/>
      <c r="AI5" s="127">
        <f>'提案書作成（その他）'!Y36</f>
        <v>0</v>
      </c>
      <c r="AJ5" s="127" t="s">
        <v>60</v>
      </c>
      <c r="AK5" s="127" t="s">
        <v>61</v>
      </c>
      <c r="AL5" s="127" t="s">
        <v>64</v>
      </c>
      <c r="AM5" s="127" t="s">
        <v>65</v>
      </c>
      <c r="AN5" s="480"/>
      <c r="AP5" s="40"/>
    </row>
    <row r="6" spans="1:42" ht="20.100000000000001" customHeight="1" thickTop="1" x14ac:dyDescent="0.25">
      <c r="A6" s="128">
        <f>'提案書作成（その他）'!A18</f>
        <v>45292</v>
      </c>
      <c r="B6" s="150">
        <f>'提案書作成（その他）'!I39</f>
        <v>0</v>
      </c>
      <c r="C6" s="196">
        <f>'提案書作成（その他）'!$H$7*$C$5*85%</f>
        <v>0</v>
      </c>
      <c r="D6" s="121">
        <f>'提案書作成（その他）'!$J$34</f>
        <v>0</v>
      </c>
      <c r="E6" s="208">
        <f>IF('提案書作成（その他）'!$I$34="",B6-C6,B6+D6-C6)</f>
        <v>0</v>
      </c>
      <c r="F6" s="122">
        <f>'提案書作成（その他）'!C39</f>
        <v>0</v>
      </c>
      <c r="G6" s="123">
        <f>IF(F6="",0,F6*$G$5)</f>
        <v>0</v>
      </c>
      <c r="H6" s="124">
        <f t="shared" ref="H6:H17" si="0">VLOOKUP(AP6,$B$23:$C$34,2,FALSE)</f>
        <v>14.92</v>
      </c>
      <c r="I6" s="123">
        <f>IF(G6=0,0,H6*F6)</f>
        <v>0</v>
      </c>
      <c r="J6" s="124">
        <v>2.61</v>
      </c>
      <c r="K6" s="123">
        <f>IF(F6="",0,F6*J6)</f>
        <v>0</v>
      </c>
      <c r="L6" s="125">
        <f>G6-(I6+K6)</f>
        <v>0</v>
      </c>
      <c r="M6" s="126">
        <f>'提案書作成（その他）'!D39</f>
        <v>0</v>
      </c>
      <c r="N6" s="123">
        <f>IF(M6="",0,M6*$N$5)</f>
        <v>0</v>
      </c>
      <c r="O6" s="124">
        <f t="shared" ref="O6:O17" si="1">VLOOKUP(AP6,$B$23:$C$34,2,FALSE)</f>
        <v>14.92</v>
      </c>
      <c r="P6" s="123">
        <f>IF(N6=0,0,O6*M6)</f>
        <v>0</v>
      </c>
      <c r="Q6" s="124">
        <v>2.61</v>
      </c>
      <c r="R6" s="123">
        <f>IF(M6="",0,M6*Q6)</f>
        <v>0</v>
      </c>
      <c r="S6" s="125">
        <f>N6-(P6+R6)</f>
        <v>0</v>
      </c>
      <c r="T6" s="126">
        <f>'提案書作成（その他）'!E39</f>
        <v>0</v>
      </c>
      <c r="U6" s="123">
        <f t="shared" ref="U6:U17" si="2">T6*$U$5</f>
        <v>0</v>
      </c>
      <c r="V6" s="124">
        <f>VLOOKUP(AP6,$B$23:$C$34,2,FALSE)</f>
        <v>14.92</v>
      </c>
      <c r="W6" s="123">
        <f>V6*T6</f>
        <v>0</v>
      </c>
      <c r="X6" s="124" t="e">
        <f>VLOOKUP(AP6,$E$23:$F$34,2,FALSE)</f>
        <v>#N/A</v>
      </c>
      <c r="Y6" s="123" t="e">
        <f>X6*T6</f>
        <v>#N/A</v>
      </c>
      <c r="Z6" s="125" t="e">
        <f>U6-(W6+Y6)</f>
        <v>#N/A</v>
      </c>
      <c r="AA6" s="126">
        <f>'提案書作成（その他）'!F39</f>
        <v>0</v>
      </c>
      <c r="AB6" s="123">
        <f t="shared" ref="AB6:AB17" si="3">AA6*$AB$5</f>
        <v>0</v>
      </c>
      <c r="AC6" s="124">
        <f>VLOOKUP(AP6,$B$23:$C$34,2,FALSE)</f>
        <v>14.92</v>
      </c>
      <c r="AD6" s="123">
        <f>AC6*AA6</f>
        <v>0</v>
      </c>
      <c r="AE6" s="124" t="e">
        <f>VLOOKUP(AP6,$E$23:$F$34,2,FALSE)</f>
        <v>#N/A</v>
      </c>
      <c r="AF6" s="123" t="e">
        <f>AE6*AA6</f>
        <v>#N/A</v>
      </c>
      <c r="AG6" s="125" t="e">
        <f>AB6-(AD6+AF6)</f>
        <v>#N/A</v>
      </c>
      <c r="AH6" s="126">
        <f>'提案書作成（その他）'!G39</f>
        <v>0</v>
      </c>
      <c r="AI6" s="123">
        <f t="shared" ref="AI6:AI17" si="4">AH6*$AI$5</f>
        <v>0</v>
      </c>
      <c r="AJ6" s="124">
        <f>VLOOKUP(AP6,$B$23:$C$34,2,FALSE)</f>
        <v>14.92</v>
      </c>
      <c r="AK6" s="123">
        <f>AJ6*AH6</f>
        <v>0</v>
      </c>
      <c r="AL6" s="124" t="e">
        <f>VLOOKUP(AP6,$E$23:$F$34,2,FALSE)</f>
        <v>#N/A</v>
      </c>
      <c r="AM6" s="123" t="e">
        <f>AL6*AH6</f>
        <v>#N/A</v>
      </c>
      <c r="AN6" s="125" t="e">
        <f>AI6-(AK6+AM6)</f>
        <v>#N/A</v>
      </c>
      <c r="AO6" s="7">
        <f>'提案書作成（その他）'!A18</f>
        <v>45292</v>
      </c>
      <c r="AP6" s="73">
        <f t="shared" ref="AP6:AP17" si="5">MONTH(AO6)</f>
        <v>1</v>
      </c>
    </row>
    <row r="7" spans="1:42" ht="20.100000000000001" customHeight="1" x14ac:dyDescent="0.25">
      <c r="A7" s="97">
        <f>DATE(YEAR(A6),MONTH(A6)+COLUMN(A6),1)</f>
        <v>45323</v>
      </c>
      <c r="B7" s="151">
        <f>'提案書作成（その他）'!I40</f>
        <v>0</v>
      </c>
      <c r="C7" s="196">
        <f>'提案書作成（その他）'!$H$7*$C$5*85%</f>
        <v>0</v>
      </c>
      <c r="D7" s="121">
        <f>'提案書作成（その他）'!$J$34</f>
        <v>0</v>
      </c>
      <c r="E7" s="208">
        <f>IF('提案書作成（その他）'!$I$34="",B7-C7,B7+D7-C7)</f>
        <v>0</v>
      </c>
      <c r="F7" s="122">
        <f>'提案書作成（その他）'!C40</f>
        <v>0</v>
      </c>
      <c r="G7" s="123">
        <f t="shared" ref="G7:G17" si="6">IF(F7="",0,F7*$G$5)</f>
        <v>0</v>
      </c>
      <c r="H7" s="99">
        <f t="shared" si="0"/>
        <v>15.31</v>
      </c>
      <c r="I7" s="123">
        <f t="shared" ref="I7:I17" si="7">IF(G7=0,0,H7*F7)</f>
        <v>0</v>
      </c>
      <c r="J7" s="124">
        <v>2.61</v>
      </c>
      <c r="K7" s="123">
        <f t="shared" ref="K7:K17" si="8">IF(F7="",0,F7*J7)</f>
        <v>0</v>
      </c>
      <c r="L7" s="125">
        <f t="shared" ref="L7:L17" si="9">G7-(I7+K7)</f>
        <v>0</v>
      </c>
      <c r="M7" s="126">
        <f>'提案書作成（その他）'!D40</f>
        <v>0</v>
      </c>
      <c r="N7" s="123">
        <f t="shared" ref="N7:N17" si="10">IF(M7="",0,M7*$N$5)</f>
        <v>0</v>
      </c>
      <c r="O7" s="124">
        <f t="shared" si="1"/>
        <v>15.31</v>
      </c>
      <c r="P7" s="123">
        <f t="shared" ref="P7:P17" si="11">IF(N7=0,0,O7*M7)</f>
        <v>0</v>
      </c>
      <c r="Q7" s="124">
        <v>2.61</v>
      </c>
      <c r="R7" s="123">
        <f t="shared" ref="R7:R17" si="12">IF(M7="",0,M7*Q7)</f>
        <v>0</v>
      </c>
      <c r="S7" s="100">
        <f t="shared" ref="S7:S17" si="13">N7-(P7+R7)</f>
        <v>0</v>
      </c>
      <c r="T7" s="180">
        <f>'提案書作成（その他）'!E40</f>
        <v>0</v>
      </c>
      <c r="U7" s="123">
        <f t="shared" si="2"/>
        <v>0</v>
      </c>
      <c r="V7" s="99">
        <f t="shared" ref="V7:V17" si="14">VLOOKUP(AP7,$B$23:$C$34,2,FALSE)</f>
        <v>15.31</v>
      </c>
      <c r="W7" s="98">
        <f t="shared" ref="W7:W17" si="15">V7*T7</f>
        <v>0</v>
      </c>
      <c r="X7" s="99" t="e">
        <f t="shared" ref="X7:X17" si="16">VLOOKUP(AP7,$E$23:$F$34,2,FALSE)</f>
        <v>#N/A</v>
      </c>
      <c r="Y7" s="98" t="e">
        <f t="shared" ref="Y7:Y17" si="17">X7*T7</f>
        <v>#N/A</v>
      </c>
      <c r="Z7" s="100" t="e">
        <f t="shared" ref="Z7:Z17" si="18">U7-(W7+Y7)</f>
        <v>#N/A</v>
      </c>
      <c r="AA7" s="181">
        <f>'提案書作成（その他）'!F40</f>
        <v>0</v>
      </c>
      <c r="AB7" s="123">
        <f t="shared" si="3"/>
        <v>0</v>
      </c>
      <c r="AC7" s="99">
        <f t="shared" ref="AC7:AC17" si="19">VLOOKUP(AP7,$B$23:$C$34,2,FALSE)</f>
        <v>15.31</v>
      </c>
      <c r="AD7" s="98">
        <f t="shared" ref="AD7:AD17" si="20">AC7*AA7</f>
        <v>0</v>
      </c>
      <c r="AE7" s="99" t="e">
        <f t="shared" ref="AE7:AE17" si="21">VLOOKUP(AP7,$E$23:$F$34,2,FALSE)</f>
        <v>#N/A</v>
      </c>
      <c r="AF7" s="98" t="e">
        <f t="shared" ref="AF7:AF17" si="22">AE7*AA7</f>
        <v>#N/A</v>
      </c>
      <c r="AG7" s="100" t="e">
        <f t="shared" ref="AG7:AG17" si="23">AB7-(AD7+AF7)</f>
        <v>#N/A</v>
      </c>
      <c r="AH7" s="181">
        <f>'提案書作成（その他）'!G40</f>
        <v>0</v>
      </c>
      <c r="AI7" s="123">
        <f t="shared" si="4"/>
        <v>0</v>
      </c>
      <c r="AJ7" s="99">
        <f t="shared" ref="AJ7:AJ17" si="24">VLOOKUP(AP7,$B$23:$C$34,2,FALSE)</f>
        <v>15.31</v>
      </c>
      <c r="AK7" s="98">
        <f t="shared" ref="AK7:AK17" si="25">AJ7*AH7</f>
        <v>0</v>
      </c>
      <c r="AL7" s="99" t="e">
        <f t="shared" ref="AL7:AL17" si="26">VLOOKUP(AP7,$E$23:$F$34,2,FALSE)</f>
        <v>#N/A</v>
      </c>
      <c r="AM7" s="98" t="e">
        <f t="shared" ref="AM7:AM17" si="27">AL7*AH7</f>
        <v>#N/A</v>
      </c>
      <c r="AN7" s="100" t="e">
        <f t="shared" ref="AN7:AN17" si="28">AI7-(AK7+AM7)</f>
        <v>#N/A</v>
      </c>
      <c r="AO7" s="7">
        <f>'提案書作成（その他）'!A19</f>
        <v>45323</v>
      </c>
      <c r="AP7" s="73">
        <f t="shared" si="5"/>
        <v>2</v>
      </c>
    </row>
    <row r="8" spans="1:42" ht="20.100000000000001" customHeight="1" x14ac:dyDescent="0.25">
      <c r="A8" s="97">
        <f t="shared" ref="A8:A17" si="29">DATE(YEAR(A7),MONTH(A7)+COLUMN(A7),1)</f>
        <v>45352</v>
      </c>
      <c r="B8" s="151">
        <f>'提案書作成（その他）'!I41</f>
        <v>0</v>
      </c>
      <c r="C8" s="196">
        <f>'提案書作成（その他）'!$H$7*$C$5*85%</f>
        <v>0</v>
      </c>
      <c r="D8" s="121">
        <f>'提案書作成（その他）'!$J$34</f>
        <v>0</v>
      </c>
      <c r="E8" s="208">
        <f>IF('提案書作成（その他）'!$I$34="",B8-C8,B8+D8-C8)</f>
        <v>0</v>
      </c>
      <c r="F8" s="122">
        <f>'提案書作成（その他）'!C41</f>
        <v>0</v>
      </c>
      <c r="G8" s="123">
        <f t="shared" si="6"/>
        <v>0</v>
      </c>
      <c r="H8" s="99">
        <f t="shared" si="0"/>
        <v>15.31</v>
      </c>
      <c r="I8" s="123">
        <f t="shared" si="7"/>
        <v>0</v>
      </c>
      <c r="J8" s="124">
        <v>2.61</v>
      </c>
      <c r="K8" s="123">
        <f t="shared" si="8"/>
        <v>0</v>
      </c>
      <c r="L8" s="125">
        <f>G8-(I8+K8)</f>
        <v>0</v>
      </c>
      <c r="M8" s="126">
        <f>'提案書作成（その他）'!D41</f>
        <v>0</v>
      </c>
      <c r="N8" s="123">
        <f t="shared" si="10"/>
        <v>0</v>
      </c>
      <c r="O8" s="124">
        <f t="shared" si="1"/>
        <v>15.31</v>
      </c>
      <c r="P8" s="123">
        <f t="shared" si="11"/>
        <v>0</v>
      </c>
      <c r="Q8" s="124">
        <v>2.61</v>
      </c>
      <c r="R8" s="123">
        <f t="shared" si="12"/>
        <v>0</v>
      </c>
      <c r="S8" s="100">
        <f t="shared" si="13"/>
        <v>0</v>
      </c>
      <c r="T8" s="180">
        <f>'提案書作成（その他）'!E41</f>
        <v>0</v>
      </c>
      <c r="U8" s="123">
        <f t="shared" si="2"/>
        <v>0</v>
      </c>
      <c r="V8" s="99">
        <f t="shared" si="14"/>
        <v>15.31</v>
      </c>
      <c r="W8" s="98">
        <f t="shared" si="15"/>
        <v>0</v>
      </c>
      <c r="X8" s="99" t="e">
        <f t="shared" si="16"/>
        <v>#N/A</v>
      </c>
      <c r="Y8" s="98" t="e">
        <f t="shared" si="17"/>
        <v>#N/A</v>
      </c>
      <c r="Z8" s="100" t="e">
        <f t="shared" si="18"/>
        <v>#N/A</v>
      </c>
      <c r="AA8" s="181">
        <f>'提案書作成（その他）'!F41</f>
        <v>0</v>
      </c>
      <c r="AB8" s="123">
        <f t="shared" si="3"/>
        <v>0</v>
      </c>
      <c r="AC8" s="99">
        <f t="shared" si="19"/>
        <v>15.31</v>
      </c>
      <c r="AD8" s="98">
        <f t="shared" si="20"/>
        <v>0</v>
      </c>
      <c r="AE8" s="99" t="e">
        <f t="shared" si="21"/>
        <v>#N/A</v>
      </c>
      <c r="AF8" s="98" t="e">
        <f t="shared" si="22"/>
        <v>#N/A</v>
      </c>
      <c r="AG8" s="100" t="e">
        <f t="shared" si="23"/>
        <v>#N/A</v>
      </c>
      <c r="AH8" s="181">
        <f>'提案書作成（その他）'!G41</f>
        <v>0</v>
      </c>
      <c r="AI8" s="123">
        <f t="shared" si="4"/>
        <v>0</v>
      </c>
      <c r="AJ8" s="99">
        <f t="shared" si="24"/>
        <v>15.31</v>
      </c>
      <c r="AK8" s="98">
        <f t="shared" si="25"/>
        <v>0</v>
      </c>
      <c r="AL8" s="99" t="e">
        <f t="shared" si="26"/>
        <v>#N/A</v>
      </c>
      <c r="AM8" s="98" t="e">
        <f t="shared" si="27"/>
        <v>#N/A</v>
      </c>
      <c r="AN8" s="100" t="e">
        <f t="shared" si="28"/>
        <v>#N/A</v>
      </c>
      <c r="AO8" s="7">
        <f>'提案書作成（その他）'!A20</f>
        <v>45352</v>
      </c>
      <c r="AP8" s="73">
        <f t="shared" si="5"/>
        <v>3</v>
      </c>
    </row>
    <row r="9" spans="1:42" ht="20.100000000000001" customHeight="1" x14ac:dyDescent="0.25">
      <c r="A9" s="97">
        <f t="shared" si="29"/>
        <v>45383</v>
      </c>
      <c r="B9" s="151">
        <f>'提案書作成（その他）'!I42</f>
        <v>0</v>
      </c>
      <c r="C9" s="196">
        <f>'提案書作成（その他）'!$H$7*$C$5*85%</f>
        <v>0</v>
      </c>
      <c r="D9" s="121">
        <f>'提案書作成（その他）'!$J$34</f>
        <v>0</v>
      </c>
      <c r="E9" s="208">
        <f>IF('提案書作成（その他）'!$I$34="",B9-C9,B9+D9-C9)</f>
        <v>0</v>
      </c>
      <c r="F9" s="122">
        <f>'提案書作成（その他）'!C42</f>
        <v>0</v>
      </c>
      <c r="G9" s="123">
        <f t="shared" si="6"/>
        <v>0</v>
      </c>
      <c r="H9" s="99">
        <f t="shared" si="0"/>
        <v>13.99</v>
      </c>
      <c r="I9" s="123">
        <f t="shared" si="7"/>
        <v>0</v>
      </c>
      <c r="J9" s="124">
        <v>2.61</v>
      </c>
      <c r="K9" s="123">
        <f t="shared" si="8"/>
        <v>0</v>
      </c>
      <c r="L9" s="125">
        <f t="shared" si="9"/>
        <v>0</v>
      </c>
      <c r="M9" s="126">
        <f>'提案書作成（その他）'!D42</f>
        <v>0</v>
      </c>
      <c r="N9" s="123">
        <f t="shared" si="10"/>
        <v>0</v>
      </c>
      <c r="O9" s="124">
        <f t="shared" si="1"/>
        <v>13.99</v>
      </c>
      <c r="P9" s="123">
        <f t="shared" si="11"/>
        <v>0</v>
      </c>
      <c r="Q9" s="124">
        <v>2.61</v>
      </c>
      <c r="R9" s="123">
        <f t="shared" si="12"/>
        <v>0</v>
      </c>
      <c r="S9" s="100">
        <f t="shared" si="13"/>
        <v>0</v>
      </c>
      <c r="T9" s="180">
        <f>'提案書作成（その他）'!E42</f>
        <v>0</v>
      </c>
      <c r="U9" s="123">
        <f t="shared" si="2"/>
        <v>0</v>
      </c>
      <c r="V9" s="99">
        <f t="shared" si="14"/>
        <v>13.99</v>
      </c>
      <c r="W9" s="98">
        <f t="shared" si="15"/>
        <v>0</v>
      </c>
      <c r="X9" s="99" t="e">
        <f t="shared" si="16"/>
        <v>#N/A</v>
      </c>
      <c r="Y9" s="98" t="e">
        <f t="shared" si="17"/>
        <v>#N/A</v>
      </c>
      <c r="Z9" s="100" t="e">
        <f t="shared" si="18"/>
        <v>#N/A</v>
      </c>
      <c r="AA9" s="181">
        <f>'提案書作成（その他）'!F42</f>
        <v>0</v>
      </c>
      <c r="AB9" s="123">
        <f t="shared" si="3"/>
        <v>0</v>
      </c>
      <c r="AC9" s="99">
        <f t="shared" si="19"/>
        <v>13.99</v>
      </c>
      <c r="AD9" s="98">
        <f t="shared" si="20"/>
        <v>0</v>
      </c>
      <c r="AE9" s="99" t="e">
        <f t="shared" si="21"/>
        <v>#N/A</v>
      </c>
      <c r="AF9" s="98" t="e">
        <f t="shared" si="22"/>
        <v>#N/A</v>
      </c>
      <c r="AG9" s="100" t="e">
        <f t="shared" si="23"/>
        <v>#N/A</v>
      </c>
      <c r="AH9" s="181">
        <f>'提案書作成（その他）'!G42</f>
        <v>0</v>
      </c>
      <c r="AI9" s="123">
        <f t="shared" si="4"/>
        <v>0</v>
      </c>
      <c r="AJ9" s="99">
        <f t="shared" si="24"/>
        <v>13.99</v>
      </c>
      <c r="AK9" s="98">
        <f t="shared" si="25"/>
        <v>0</v>
      </c>
      <c r="AL9" s="99" t="e">
        <f t="shared" si="26"/>
        <v>#N/A</v>
      </c>
      <c r="AM9" s="98" t="e">
        <f t="shared" si="27"/>
        <v>#N/A</v>
      </c>
      <c r="AN9" s="100" t="e">
        <f t="shared" si="28"/>
        <v>#N/A</v>
      </c>
      <c r="AO9" s="7">
        <f>'提案書作成（その他）'!A21</f>
        <v>45383</v>
      </c>
      <c r="AP9" s="73">
        <f t="shared" si="5"/>
        <v>4</v>
      </c>
    </row>
    <row r="10" spans="1:42" ht="20.100000000000001" customHeight="1" x14ac:dyDescent="0.25">
      <c r="A10" s="97">
        <f t="shared" si="29"/>
        <v>45413</v>
      </c>
      <c r="B10" s="151">
        <f>'提案書作成（その他）'!I43</f>
        <v>0</v>
      </c>
      <c r="C10" s="196">
        <f>'提案書作成（その他）'!$H$7*$C$5*85%</f>
        <v>0</v>
      </c>
      <c r="D10" s="121">
        <f>'提案書作成（その他）'!$J$34</f>
        <v>0</v>
      </c>
      <c r="E10" s="208">
        <f>IF('提案書作成（その他）'!$I$34="",B10-C10,B10+D10-C10)</f>
        <v>0</v>
      </c>
      <c r="F10" s="122">
        <f>'提案書作成（その他）'!C43</f>
        <v>0</v>
      </c>
      <c r="G10" s="123">
        <f t="shared" si="6"/>
        <v>0</v>
      </c>
      <c r="H10" s="99">
        <f t="shared" si="0"/>
        <v>12.7</v>
      </c>
      <c r="I10" s="123">
        <f t="shared" si="7"/>
        <v>0</v>
      </c>
      <c r="J10" s="124">
        <v>2.61</v>
      </c>
      <c r="K10" s="123">
        <f t="shared" si="8"/>
        <v>0</v>
      </c>
      <c r="L10" s="125">
        <f t="shared" si="9"/>
        <v>0</v>
      </c>
      <c r="M10" s="126">
        <f>'提案書作成（その他）'!D43</f>
        <v>0</v>
      </c>
      <c r="N10" s="123">
        <f t="shared" si="10"/>
        <v>0</v>
      </c>
      <c r="O10" s="124">
        <f t="shared" si="1"/>
        <v>12.7</v>
      </c>
      <c r="P10" s="123">
        <f t="shared" si="11"/>
        <v>0</v>
      </c>
      <c r="Q10" s="124">
        <v>2.61</v>
      </c>
      <c r="R10" s="123">
        <f t="shared" si="12"/>
        <v>0</v>
      </c>
      <c r="S10" s="100">
        <f t="shared" si="13"/>
        <v>0</v>
      </c>
      <c r="T10" s="180">
        <f>'提案書作成（その他）'!E43</f>
        <v>0</v>
      </c>
      <c r="U10" s="123">
        <f t="shared" si="2"/>
        <v>0</v>
      </c>
      <c r="V10" s="99">
        <f t="shared" si="14"/>
        <v>12.7</v>
      </c>
      <c r="W10" s="98">
        <f t="shared" si="15"/>
        <v>0</v>
      </c>
      <c r="X10" s="99" t="e">
        <f t="shared" si="16"/>
        <v>#N/A</v>
      </c>
      <c r="Y10" s="98" t="e">
        <f t="shared" si="17"/>
        <v>#N/A</v>
      </c>
      <c r="Z10" s="100" t="e">
        <f t="shared" si="18"/>
        <v>#N/A</v>
      </c>
      <c r="AA10" s="181">
        <f>'提案書作成（その他）'!F43</f>
        <v>0</v>
      </c>
      <c r="AB10" s="123">
        <f t="shared" si="3"/>
        <v>0</v>
      </c>
      <c r="AC10" s="99">
        <f t="shared" si="19"/>
        <v>12.7</v>
      </c>
      <c r="AD10" s="98">
        <f t="shared" si="20"/>
        <v>0</v>
      </c>
      <c r="AE10" s="99" t="e">
        <f t="shared" si="21"/>
        <v>#N/A</v>
      </c>
      <c r="AF10" s="98" t="e">
        <f t="shared" si="22"/>
        <v>#N/A</v>
      </c>
      <c r="AG10" s="100" t="e">
        <f t="shared" si="23"/>
        <v>#N/A</v>
      </c>
      <c r="AH10" s="181">
        <f>'提案書作成（その他）'!G43</f>
        <v>0</v>
      </c>
      <c r="AI10" s="123">
        <f t="shared" si="4"/>
        <v>0</v>
      </c>
      <c r="AJ10" s="99">
        <f t="shared" si="24"/>
        <v>12.7</v>
      </c>
      <c r="AK10" s="98">
        <f t="shared" si="25"/>
        <v>0</v>
      </c>
      <c r="AL10" s="99" t="e">
        <f t="shared" si="26"/>
        <v>#N/A</v>
      </c>
      <c r="AM10" s="98" t="e">
        <f t="shared" si="27"/>
        <v>#N/A</v>
      </c>
      <c r="AN10" s="100" t="e">
        <f t="shared" si="28"/>
        <v>#N/A</v>
      </c>
      <c r="AO10" s="7">
        <f>'提案書作成（その他）'!A22</f>
        <v>45413</v>
      </c>
      <c r="AP10" s="73">
        <f t="shared" si="5"/>
        <v>5</v>
      </c>
    </row>
    <row r="11" spans="1:42" ht="20.100000000000001" customHeight="1" x14ac:dyDescent="0.25">
      <c r="A11" s="97">
        <f t="shared" si="29"/>
        <v>45444</v>
      </c>
      <c r="B11" s="151">
        <f>'提案書作成（その他）'!I44</f>
        <v>0</v>
      </c>
      <c r="C11" s="196">
        <f>'提案書作成（その他）'!$H$7*$C$5*85%</f>
        <v>0</v>
      </c>
      <c r="D11" s="121">
        <f>'提案書作成（その他）'!$J$34</f>
        <v>0</v>
      </c>
      <c r="E11" s="208">
        <f>IF('提案書作成（その他）'!$I$34="",B11-C11,B11+D11-C11)</f>
        <v>0</v>
      </c>
      <c r="F11" s="122">
        <f>'提案書作成（その他）'!C44</f>
        <v>0</v>
      </c>
      <c r="G11" s="123">
        <f t="shared" si="6"/>
        <v>0</v>
      </c>
      <c r="H11" s="99">
        <f t="shared" si="0"/>
        <v>12.29</v>
      </c>
      <c r="I11" s="123">
        <f t="shared" si="7"/>
        <v>0</v>
      </c>
      <c r="J11" s="124">
        <v>2.61</v>
      </c>
      <c r="K11" s="123">
        <f t="shared" si="8"/>
        <v>0</v>
      </c>
      <c r="L11" s="125">
        <f t="shared" si="9"/>
        <v>0</v>
      </c>
      <c r="M11" s="126">
        <f>'提案書作成（その他）'!D44</f>
        <v>0</v>
      </c>
      <c r="N11" s="123">
        <f t="shared" si="10"/>
        <v>0</v>
      </c>
      <c r="O11" s="124">
        <f t="shared" si="1"/>
        <v>12.29</v>
      </c>
      <c r="P11" s="123">
        <f t="shared" si="11"/>
        <v>0</v>
      </c>
      <c r="Q11" s="124">
        <v>2.61</v>
      </c>
      <c r="R11" s="123">
        <f t="shared" si="12"/>
        <v>0</v>
      </c>
      <c r="S11" s="100">
        <f t="shared" si="13"/>
        <v>0</v>
      </c>
      <c r="T11" s="180">
        <f>'提案書作成（その他）'!E44</f>
        <v>0</v>
      </c>
      <c r="U11" s="123">
        <f t="shared" si="2"/>
        <v>0</v>
      </c>
      <c r="V11" s="99">
        <f t="shared" si="14"/>
        <v>12.29</v>
      </c>
      <c r="W11" s="98">
        <f t="shared" si="15"/>
        <v>0</v>
      </c>
      <c r="X11" s="99" t="e">
        <f t="shared" si="16"/>
        <v>#N/A</v>
      </c>
      <c r="Y11" s="98" t="e">
        <f t="shared" si="17"/>
        <v>#N/A</v>
      </c>
      <c r="Z11" s="100" t="e">
        <f t="shared" si="18"/>
        <v>#N/A</v>
      </c>
      <c r="AA11" s="181">
        <f>'提案書作成（その他）'!F44</f>
        <v>0</v>
      </c>
      <c r="AB11" s="123">
        <f t="shared" si="3"/>
        <v>0</v>
      </c>
      <c r="AC11" s="99">
        <f t="shared" si="19"/>
        <v>12.29</v>
      </c>
      <c r="AD11" s="98">
        <f t="shared" si="20"/>
        <v>0</v>
      </c>
      <c r="AE11" s="99" t="e">
        <f t="shared" si="21"/>
        <v>#N/A</v>
      </c>
      <c r="AF11" s="98" t="e">
        <f t="shared" si="22"/>
        <v>#N/A</v>
      </c>
      <c r="AG11" s="100" t="e">
        <f t="shared" si="23"/>
        <v>#N/A</v>
      </c>
      <c r="AH11" s="181">
        <f>'提案書作成（その他）'!G44</f>
        <v>0</v>
      </c>
      <c r="AI11" s="123">
        <f t="shared" si="4"/>
        <v>0</v>
      </c>
      <c r="AJ11" s="99">
        <f t="shared" si="24"/>
        <v>12.29</v>
      </c>
      <c r="AK11" s="98">
        <f t="shared" si="25"/>
        <v>0</v>
      </c>
      <c r="AL11" s="99" t="e">
        <f t="shared" si="26"/>
        <v>#N/A</v>
      </c>
      <c r="AM11" s="98" t="e">
        <f t="shared" si="27"/>
        <v>#N/A</v>
      </c>
      <c r="AN11" s="100" t="e">
        <f t="shared" si="28"/>
        <v>#N/A</v>
      </c>
      <c r="AO11" s="7">
        <f>'提案書作成（その他）'!A23</f>
        <v>45444</v>
      </c>
      <c r="AP11" s="73">
        <f t="shared" si="5"/>
        <v>6</v>
      </c>
    </row>
    <row r="12" spans="1:42" ht="20.100000000000001" customHeight="1" x14ac:dyDescent="0.25">
      <c r="A12" s="97">
        <f t="shared" si="29"/>
        <v>45474</v>
      </c>
      <c r="B12" s="151">
        <f>'提案書作成（その他）'!I45</f>
        <v>0</v>
      </c>
      <c r="C12" s="196">
        <f>'提案書作成（その他）'!$H$7*$C$5*85%</f>
        <v>0</v>
      </c>
      <c r="D12" s="121">
        <f>'提案書作成（その他）'!$J$34</f>
        <v>0</v>
      </c>
      <c r="E12" s="208">
        <f>IF('提案書作成（その他）'!$I$34="",B12-C12,B12+D12-C12)</f>
        <v>0</v>
      </c>
      <c r="F12" s="122">
        <f>'提案書作成（その他）'!C45</f>
        <v>0</v>
      </c>
      <c r="G12" s="123">
        <f t="shared" si="6"/>
        <v>0</v>
      </c>
      <c r="H12" s="99">
        <f t="shared" si="0"/>
        <v>13.89</v>
      </c>
      <c r="I12" s="123">
        <f t="shared" si="7"/>
        <v>0</v>
      </c>
      <c r="J12" s="124">
        <v>2.61</v>
      </c>
      <c r="K12" s="123">
        <f t="shared" si="8"/>
        <v>0</v>
      </c>
      <c r="L12" s="125">
        <f t="shared" si="9"/>
        <v>0</v>
      </c>
      <c r="M12" s="126">
        <f>'提案書作成（その他）'!D45</f>
        <v>0</v>
      </c>
      <c r="N12" s="123">
        <f t="shared" si="10"/>
        <v>0</v>
      </c>
      <c r="O12" s="124">
        <f t="shared" si="1"/>
        <v>13.89</v>
      </c>
      <c r="P12" s="123">
        <f t="shared" si="11"/>
        <v>0</v>
      </c>
      <c r="Q12" s="124">
        <v>2.61</v>
      </c>
      <c r="R12" s="123">
        <f t="shared" si="12"/>
        <v>0</v>
      </c>
      <c r="S12" s="100">
        <f t="shared" si="13"/>
        <v>0</v>
      </c>
      <c r="T12" s="180">
        <f>'提案書作成（その他）'!E45</f>
        <v>0</v>
      </c>
      <c r="U12" s="123">
        <f t="shared" si="2"/>
        <v>0</v>
      </c>
      <c r="V12" s="99">
        <f t="shared" si="14"/>
        <v>13.89</v>
      </c>
      <c r="W12" s="98">
        <f t="shared" si="15"/>
        <v>0</v>
      </c>
      <c r="X12" s="99" t="e">
        <f t="shared" si="16"/>
        <v>#N/A</v>
      </c>
      <c r="Y12" s="98" t="e">
        <f t="shared" si="17"/>
        <v>#N/A</v>
      </c>
      <c r="Z12" s="100" t="e">
        <f t="shared" si="18"/>
        <v>#N/A</v>
      </c>
      <c r="AA12" s="181">
        <f>'提案書作成（その他）'!F45</f>
        <v>0</v>
      </c>
      <c r="AB12" s="123">
        <f t="shared" si="3"/>
        <v>0</v>
      </c>
      <c r="AC12" s="99">
        <f t="shared" si="19"/>
        <v>13.89</v>
      </c>
      <c r="AD12" s="98">
        <f t="shared" si="20"/>
        <v>0</v>
      </c>
      <c r="AE12" s="99" t="e">
        <f t="shared" si="21"/>
        <v>#N/A</v>
      </c>
      <c r="AF12" s="98" t="e">
        <f t="shared" si="22"/>
        <v>#N/A</v>
      </c>
      <c r="AG12" s="100" t="e">
        <f t="shared" si="23"/>
        <v>#N/A</v>
      </c>
      <c r="AH12" s="181">
        <f>'提案書作成（その他）'!G45</f>
        <v>0</v>
      </c>
      <c r="AI12" s="123">
        <f t="shared" si="4"/>
        <v>0</v>
      </c>
      <c r="AJ12" s="99">
        <f t="shared" si="24"/>
        <v>13.89</v>
      </c>
      <c r="AK12" s="98">
        <f t="shared" si="25"/>
        <v>0</v>
      </c>
      <c r="AL12" s="99" t="e">
        <f t="shared" si="26"/>
        <v>#N/A</v>
      </c>
      <c r="AM12" s="98" t="e">
        <f t="shared" si="27"/>
        <v>#N/A</v>
      </c>
      <c r="AN12" s="100" t="e">
        <f t="shared" si="28"/>
        <v>#N/A</v>
      </c>
      <c r="AO12" s="7">
        <f>'提案書作成（その他）'!A24</f>
        <v>45474</v>
      </c>
      <c r="AP12" s="73">
        <f t="shared" si="5"/>
        <v>7</v>
      </c>
    </row>
    <row r="13" spans="1:42" ht="20.100000000000001" customHeight="1" x14ac:dyDescent="0.25">
      <c r="A13" s="97">
        <f t="shared" si="29"/>
        <v>45505</v>
      </c>
      <c r="B13" s="151">
        <f>'提案書作成（その他）'!I46</f>
        <v>0</v>
      </c>
      <c r="C13" s="196">
        <f>'提案書作成（その他）'!$H$7*$C$5*85%</f>
        <v>0</v>
      </c>
      <c r="D13" s="121">
        <f>'提案書作成（その他）'!$J$34</f>
        <v>0</v>
      </c>
      <c r="E13" s="208">
        <f>IF('提案書作成（その他）'!$I$34="",B13-C13,B13+D13-C13)</f>
        <v>0</v>
      </c>
      <c r="F13" s="122">
        <f>'提案書作成（その他）'!C46</f>
        <v>0</v>
      </c>
      <c r="G13" s="123">
        <f t="shared" si="6"/>
        <v>0</v>
      </c>
      <c r="H13" s="99">
        <f t="shared" si="0"/>
        <v>15.01</v>
      </c>
      <c r="I13" s="123">
        <f t="shared" si="7"/>
        <v>0</v>
      </c>
      <c r="J13" s="124">
        <v>2.61</v>
      </c>
      <c r="K13" s="123">
        <f t="shared" si="8"/>
        <v>0</v>
      </c>
      <c r="L13" s="125">
        <f t="shared" si="9"/>
        <v>0</v>
      </c>
      <c r="M13" s="126">
        <f>'提案書作成（その他）'!D46</f>
        <v>0</v>
      </c>
      <c r="N13" s="123">
        <f t="shared" si="10"/>
        <v>0</v>
      </c>
      <c r="O13" s="124">
        <f t="shared" si="1"/>
        <v>15.01</v>
      </c>
      <c r="P13" s="123">
        <f t="shared" si="11"/>
        <v>0</v>
      </c>
      <c r="Q13" s="124">
        <v>2.61</v>
      </c>
      <c r="R13" s="123">
        <f t="shared" si="12"/>
        <v>0</v>
      </c>
      <c r="S13" s="100">
        <f t="shared" si="13"/>
        <v>0</v>
      </c>
      <c r="T13" s="180">
        <f>'提案書作成（その他）'!E46</f>
        <v>0</v>
      </c>
      <c r="U13" s="123">
        <f t="shared" si="2"/>
        <v>0</v>
      </c>
      <c r="V13" s="99">
        <f t="shared" si="14"/>
        <v>15.01</v>
      </c>
      <c r="W13" s="98">
        <f t="shared" si="15"/>
        <v>0</v>
      </c>
      <c r="X13" s="99" t="e">
        <f t="shared" si="16"/>
        <v>#N/A</v>
      </c>
      <c r="Y13" s="98" t="e">
        <f t="shared" si="17"/>
        <v>#N/A</v>
      </c>
      <c r="Z13" s="100" t="e">
        <f t="shared" si="18"/>
        <v>#N/A</v>
      </c>
      <c r="AA13" s="181">
        <f>'提案書作成（その他）'!F46</f>
        <v>0</v>
      </c>
      <c r="AB13" s="123">
        <f t="shared" si="3"/>
        <v>0</v>
      </c>
      <c r="AC13" s="99">
        <f t="shared" si="19"/>
        <v>15.01</v>
      </c>
      <c r="AD13" s="98">
        <f t="shared" si="20"/>
        <v>0</v>
      </c>
      <c r="AE13" s="99" t="e">
        <f t="shared" si="21"/>
        <v>#N/A</v>
      </c>
      <c r="AF13" s="98" t="e">
        <f t="shared" si="22"/>
        <v>#N/A</v>
      </c>
      <c r="AG13" s="100" t="e">
        <f t="shared" si="23"/>
        <v>#N/A</v>
      </c>
      <c r="AH13" s="181">
        <f>'提案書作成（その他）'!G46</f>
        <v>0</v>
      </c>
      <c r="AI13" s="123">
        <f t="shared" si="4"/>
        <v>0</v>
      </c>
      <c r="AJ13" s="99">
        <f t="shared" si="24"/>
        <v>15.01</v>
      </c>
      <c r="AK13" s="98">
        <f t="shared" si="25"/>
        <v>0</v>
      </c>
      <c r="AL13" s="99" t="e">
        <f t="shared" si="26"/>
        <v>#N/A</v>
      </c>
      <c r="AM13" s="98" t="e">
        <f t="shared" si="27"/>
        <v>#N/A</v>
      </c>
      <c r="AN13" s="100" t="e">
        <f t="shared" si="28"/>
        <v>#N/A</v>
      </c>
      <c r="AO13" s="7">
        <f>'提案書作成（その他）'!A25</f>
        <v>45505</v>
      </c>
      <c r="AP13" s="73">
        <f t="shared" si="5"/>
        <v>8</v>
      </c>
    </row>
    <row r="14" spans="1:42" ht="20.100000000000001" customHeight="1" x14ac:dyDescent="0.25">
      <c r="A14" s="97">
        <f t="shared" si="29"/>
        <v>45536</v>
      </c>
      <c r="B14" s="151">
        <f>'提案書作成（その他）'!I47</f>
        <v>0</v>
      </c>
      <c r="C14" s="196">
        <f>'提案書作成（その他）'!$H$7*$C$5*85%</f>
        <v>0</v>
      </c>
      <c r="D14" s="121">
        <f>'提案書作成（その他）'!$J$34</f>
        <v>0</v>
      </c>
      <c r="E14" s="208">
        <f>IF('提案書作成（その他）'!$I$34="",B14-C14,B14+D14-C14)</f>
        <v>0</v>
      </c>
      <c r="F14" s="122">
        <f>'提案書作成（その他）'!C47</f>
        <v>0</v>
      </c>
      <c r="G14" s="123">
        <f t="shared" si="6"/>
        <v>0</v>
      </c>
      <c r="H14" s="99">
        <f t="shared" si="0"/>
        <v>15.1</v>
      </c>
      <c r="I14" s="123">
        <f t="shared" si="7"/>
        <v>0</v>
      </c>
      <c r="J14" s="124">
        <v>2.61</v>
      </c>
      <c r="K14" s="123">
        <f t="shared" si="8"/>
        <v>0</v>
      </c>
      <c r="L14" s="125">
        <f t="shared" si="9"/>
        <v>0</v>
      </c>
      <c r="M14" s="126">
        <f>'提案書作成（その他）'!D47</f>
        <v>0</v>
      </c>
      <c r="N14" s="123">
        <f t="shared" si="10"/>
        <v>0</v>
      </c>
      <c r="O14" s="124">
        <f t="shared" si="1"/>
        <v>15.1</v>
      </c>
      <c r="P14" s="123">
        <f t="shared" si="11"/>
        <v>0</v>
      </c>
      <c r="Q14" s="124">
        <v>2.61</v>
      </c>
      <c r="R14" s="123">
        <f t="shared" si="12"/>
        <v>0</v>
      </c>
      <c r="S14" s="100">
        <f t="shared" si="13"/>
        <v>0</v>
      </c>
      <c r="T14" s="180">
        <f>'提案書作成（その他）'!E47</f>
        <v>0</v>
      </c>
      <c r="U14" s="123">
        <f t="shared" si="2"/>
        <v>0</v>
      </c>
      <c r="V14" s="99">
        <f t="shared" si="14"/>
        <v>15.1</v>
      </c>
      <c r="W14" s="98">
        <f t="shared" si="15"/>
        <v>0</v>
      </c>
      <c r="X14" s="99" t="e">
        <f t="shared" si="16"/>
        <v>#N/A</v>
      </c>
      <c r="Y14" s="98" t="e">
        <f t="shared" si="17"/>
        <v>#N/A</v>
      </c>
      <c r="Z14" s="100" t="e">
        <f t="shared" si="18"/>
        <v>#N/A</v>
      </c>
      <c r="AA14" s="181">
        <f>'提案書作成（その他）'!F47</f>
        <v>0</v>
      </c>
      <c r="AB14" s="123">
        <f t="shared" si="3"/>
        <v>0</v>
      </c>
      <c r="AC14" s="99">
        <f t="shared" si="19"/>
        <v>15.1</v>
      </c>
      <c r="AD14" s="98">
        <f t="shared" si="20"/>
        <v>0</v>
      </c>
      <c r="AE14" s="99" t="e">
        <f t="shared" si="21"/>
        <v>#N/A</v>
      </c>
      <c r="AF14" s="98" t="e">
        <f t="shared" si="22"/>
        <v>#N/A</v>
      </c>
      <c r="AG14" s="100" t="e">
        <f t="shared" si="23"/>
        <v>#N/A</v>
      </c>
      <c r="AH14" s="181">
        <f>'提案書作成（その他）'!G47</f>
        <v>0</v>
      </c>
      <c r="AI14" s="123">
        <f t="shared" si="4"/>
        <v>0</v>
      </c>
      <c r="AJ14" s="99">
        <f t="shared" si="24"/>
        <v>15.1</v>
      </c>
      <c r="AK14" s="98">
        <f t="shared" si="25"/>
        <v>0</v>
      </c>
      <c r="AL14" s="99" t="e">
        <f t="shared" si="26"/>
        <v>#N/A</v>
      </c>
      <c r="AM14" s="98" t="e">
        <f t="shared" si="27"/>
        <v>#N/A</v>
      </c>
      <c r="AN14" s="100" t="e">
        <f t="shared" si="28"/>
        <v>#N/A</v>
      </c>
      <c r="AO14" s="7">
        <f>'提案書作成（その他）'!A26</f>
        <v>45536</v>
      </c>
      <c r="AP14" s="73">
        <f t="shared" si="5"/>
        <v>9</v>
      </c>
    </row>
    <row r="15" spans="1:42" ht="20.100000000000001" customHeight="1" x14ac:dyDescent="0.25">
      <c r="A15" s="97">
        <f t="shared" si="29"/>
        <v>45566</v>
      </c>
      <c r="B15" s="151">
        <f>'提案書作成（その他）'!I48</f>
        <v>0</v>
      </c>
      <c r="C15" s="196">
        <f>'提案書作成（その他）'!$H$7*$C$5*85%</f>
        <v>0</v>
      </c>
      <c r="D15" s="121">
        <f>'提案書作成（その他）'!$J$34</f>
        <v>0</v>
      </c>
      <c r="E15" s="208">
        <f>IF('提案書作成（その他）'!$I$34="",B15-C15,B15+D15-C15)</f>
        <v>0</v>
      </c>
      <c r="F15" s="122">
        <f>'提案書作成（その他）'!C48</f>
        <v>0</v>
      </c>
      <c r="G15" s="123">
        <f t="shared" si="6"/>
        <v>0</v>
      </c>
      <c r="H15" s="99">
        <f t="shared" si="0"/>
        <v>12.9</v>
      </c>
      <c r="I15" s="123">
        <f t="shared" si="7"/>
        <v>0</v>
      </c>
      <c r="J15" s="124">
        <v>2.61</v>
      </c>
      <c r="K15" s="123">
        <f t="shared" si="8"/>
        <v>0</v>
      </c>
      <c r="L15" s="125">
        <f t="shared" si="9"/>
        <v>0</v>
      </c>
      <c r="M15" s="126">
        <f>'提案書作成（その他）'!D48</f>
        <v>0</v>
      </c>
      <c r="N15" s="123">
        <f t="shared" si="10"/>
        <v>0</v>
      </c>
      <c r="O15" s="124">
        <f t="shared" si="1"/>
        <v>12.9</v>
      </c>
      <c r="P15" s="123">
        <f t="shared" si="11"/>
        <v>0</v>
      </c>
      <c r="Q15" s="124">
        <v>2.61</v>
      </c>
      <c r="R15" s="123">
        <f t="shared" si="12"/>
        <v>0</v>
      </c>
      <c r="S15" s="100">
        <f t="shared" si="13"/>
        <v>0</v>
      </c>
      <c r="T15" s="180">
        <f>'提案書作成（その他）'!E48</f>
        <v>0</v>
      </c>
      <c r="U15" s="123">
        <f t="shared" si="2"/>
        <v>0</v>
      </c>
      <c r="V15" s="99">
        <f t="shared" si="14"/>
        <v>12.9</v>
      </c>
      <c r="W15" s="98">
        <f t="shared" si="15"/>
        <v>0</v>
      </c>
      <c r="X15" s="99" t="e">
        <f t="shared" si="16"/>
        <v>#N/A</v>
      </c>
      <c r="Y15" s="98" t="e">
        <f t="shared" si="17"/>
        <v>#N/A</v>
      </c>
      <c r="Z15" s="100" t="e">
        <f t="shared" si="18"/>
        <v>#N/A</v>
      </c>
      <c r="AA15" s="181">
        <f>'提案書作成（その他）'!F48</f>
        <v>0</v>
      </c>
      <c r="AB15" s="123">
        <f t="shared" si="3"/>
        <v>0</v>
      </c>
      <c r="AC15" s="99">
        <f t="shared" si="19"/>
        <v>12.9</v>
      </c>
      <c r="AD15" s="98">
        <f t="shared" si="20"/>
        <v>0</v>
      </c>
      <c r="AE15" s="99" t="e">
        <f t="shared" si="21"/>
        <v>#N/A</v>
      </c>
      <c r="AF15" s="98" t="e">
        <f t="shared" si="22"/>
        <v>#N/A</v>
      </c>
      <c r="AG15" s="100" t="e">
        <f t="shared" si="23"/>
        <v>#N/A</v>
      </c>
      <c r="AH15" s="181">
        <f>'提案書作成（その他）'!G48</f>
        <v>0</v>
      </c>
      <c r="AI15" s="123">
        <f t="shared" si="4"/>
        <v>0</v>
      </c>
      <c r="AJ15" s="99">
        <f t="shared" si="24"/>
        <v>12.9</v>
      </c>
      <c r="AK15" s="98">
        <f t="shared" si="25"/>
        <v>0</v>
      </c>
      <c r="AL15" s="99" t="e">
        <f t="shared" si="26"/>
        <v>#N/A</v>
      </c>
      <c r="AM15" s="98" t="e">
        <f t="shared" si="27"/>
        <v>#N/A</v>
      </c>
      <c r="AN15" s="100" t="e">
        <f t="shared" si="28"/>
        <v>#N/A</v>
      </c>
      <c r="AO15" s="7">
        <f>'提案書作成（その他）'!A27</f>
        <v>45566</v>
      </c>
      <c r="AP15" s="73">
        <f t="shared" si="5"/>
        <v>10</v>
      </c>
    </row>
    <row r="16" spans="1:42" ht="20.100000000000001" customHeight="1" x14ac:dyDescent="0.25">
      <c r="A16" s="97">
        <f t="shared" si="29"/>
        <v>45597</v>
      </c>
      <c r="B16" s="151">
        <f>'提案書作成（その他）'!I49</f>
        <v>0</v>
      </c>
      <c r="C16" s="196">
        <f>'提案書作成（その他）'!$H$7*$C$5*85%</f>
        <v>0</v>
      </c>
      <c r="D16" s="121">
        <f>'提案書作成（その他）'!$J$34</f>
        <v>0</v>
      </c>
      <c r="E16" s="208">
        <f>IF('提案書作成（その他）'!$I$34="",B16-C16,B16+D16-C16)</f>
        <v>0</v>
      </c>
      <c r="F16" s="122">
        <f>'提案書作成（その他）'!C49</f>
        <v>0</v>
      </c>
      <c r="G16" s="123">
        <f t="shared" si="6"/>
        <v>0</v>
      </c>
      <c r="H16" s="99">
        <f t="shared" si="0"/>
        <v>15.13</v>
      </c>
      <c r="I16" s="123">
        <f t="shared" si="7"/>
        <v>0</v>
      </c>
      <c r="J16" s="124">
        <v>2.61</v>
      </c>
      <c r="K16" s="123">
        <f t="shared" si="8"/>
        <v>0</v>
      </c>
      <c r="L16" s="125">
        <f t="shared" si="9"/>
        <v>0</v>
      </c>
      <c r="M16" s="126">
        <f>'提案書作成（その他）'!D49</f>
        <v>0</v>
      </c>
      <c r="N16" s="123">
        <f t="shared" si="10"/>
        <v>0</v>
      </c>
      <c r="O16" s="124">
        <f t="shared" si="1"/>
        <v>15.13</v>
      </c>
      <c r="P16" s="123">
        <f t="shared" si="11"/>
        <v>0</v>
      </c>
      <c r="Q16" s="124">
        <v>2.61</v>
      </c>
      <c r="R16" s="123">
        <f t="shared" si="12"/>
        <v>0</v>
      </c>
      <c r="S16" s="100">
        <f t="shared" si="13"/>
        <v>0</v>
      </c>
      <c r="T16" s="180">
        <f>'提案書作成（その他）'!E49</f>
        <v>0</v>
      </c>
      <c r="U16" s="123">
        <f t="shared" si="2"/>
        <v>0</v>
      </c>
      <c r="V16" s="99">
        <f t="shared" si="14"/>
        <v>15.13</v>
      </c>
      <c r="W16" s="98">
        <f t="shared" si="15"/>
        <v>0</v>
      </c>
      <c r="X16" s="99" t="e">
        <f t="shared" si="16"/>
        <v>#N/A</v>
      </c>
      <c r="Y16" s="98" t="e">
        <f t="shared" si="17"/>
        <v>#N/A</v>
      </c>
      <c r="Z16" s="100" t="e">
        <f t="shared" si="18"/>
        <v>#N/A</v>
      </c>
      <c r="AA16" s="181">
        <f>'提案書作成（その他）'!F49</f>
        <v>0</v>
      </c>
      <c r="AB16" s="123">
        <f t="shared" si="3"/>
        <v>0</v>
      </c>
      <c r="AC16" s="99">
        <f t="shared" si="19"/>
        <v>15.13</v>
      </c>
      <c r="AD16" s="98">
        <f t="shared" si="20"/>
        <v>0</v>
      </c>
      <c r="AE16" s="99" t="e">
        <f t="shared" si="21"/>
        <v>#N/A</v>
      </c>
      <c r="AF16" s="98" t="e">
        <f t="shared" si="22"/>
        <v>#N/A</v>
      </c>
      <c r="AG16" s="100" t="e">
        <f t="shared" si="23"/>
        <v>#N/A</v>
      </c>
      <c r="AH16" s="181">
        <f>'提案書作成（その他）'!G49</f>
        <v>0</v>
      </c>
      <c r="AI16" s="123">
        <f t="shared" si="4"/>
        <v>0</v>
      </c>
      <c r="AJ16" s="99">
        <f t="shared" si="24"/>
        <v>15.13</v>
      </c>
      <c r="AK16" s="98">
        <f t="shared" si="25"/>
        <v>0</v>
      </c>
      <c r="AL16" s="99" t="e">
        <f t="shared" si="26"/>
        <v>#N/A</v>
      </c>
      <c r="AM16" s="98" t="e">
        <f t="shared" si="27"/>
        <v>#N/A</v>
      </c>
      <c r="AN16" s="100" t="e">
        <f t="shared" si="28"/>
        <v>#N/A</v>
      </c>
      <c r="AO16" s="7">
        <f>'提案書作成（その他）'!A28</f>
        <v>45597</v>
      </c>
      <c r="AP16" s="73">
        <f t="shared" si="5"/>
        <v>11</v>
      </c>
    </row>
    <row r="17" spans="1:42" ht="20.100000000000001" customHeight="1" thickBot="1" x14ac:dyDescent="0.3">
      <c r="A17" s="101">
        <f t="shared" si="29"/>
        <v>45627</v>
      </c>
      <c r="B17" s="152">
        <f>'提案書作成（その他）'!I50</f>
        <v>0</v>
      </c>
      <c r="C17" s="196">
        <f>'提案書作成（その他）'!$H$7*$C$5*85%</f>
        <v>0</v>
      </c>
      <c r="D17" s="209">
        <f>'提案書作成（その他）'!$J$34</f>
        <v>0</v>
      </c>
      <c r="E17" s="210">
        <f>IF('提案書作成（その他）'!$I$34="",B17-C17,B17+D17-C17)</f>
        <v>0</v>
      </c>
      <c r="F17" s="102">
        <f>'提案書作成（その他）'!C50</f>
        <v>0</v>
      </c>
      <c r="G17" s="123">
        <f t="shared" si="6"/>
        <v>0</v>
      </c>
      <c r="H17" s="104">
        <f t="shared" si="0"/>
        <v>15.31</v>
      </c>
      <c r="I17" s="123">
        <f t="shared" si="7"/>
        <v>0</v>
      </c>
      <c r="J17" s="124">
        <v>2.61</v>
      </c>
      <c r="K17" s="123">
        <f t="shared" si="8"/>
        <v>0</v>
      </c>
      <c r="L17" s="207">
        <f t="shared" si="9"/>
        <v>0</v>
      </c>
      <c r="M17" s="106">
        <f>'提案書作成（その他）'!D50</f>
        <v>0</v>
      </c>
      <c r="N17" s="123">
        <f t="shared" si="10"/>
        <v>0</v>
      </c>
      <c r="O17" s="104">
        <f t="shared" si="1"/>
        <v>15.31</v>
      </c>
      <c r="P17" s="123">
        <f t="shared" si="11"/>
        <v>0</v>
      </c>
      <c r="Q17" s="124">
        <v>2.61</v>
      </c>
      <c r="R17" s="123">
        <f t="shared" si="12"/>
        <v>0</v>
      </c>
      <c r="S17" s="105">
        <f t="shared" si="13"/>
        <v>0</v>
      </c>
      <c r="T17" s="182">
        <f>'提案書作成（その他）'!E50</f>
        <v>0</v>
      </c>
      <c r="U17" s="103">
        <f t="shared" si="2"/>
        <v>0</v>
      </c>
      <c r="V17" s="104">
        <f t="shared" si="14"/>
        <v>15.31</v>
      </c>
      <c r="W17" s="103">
        <f t="shared" si="15"/>
        <v>0</v>
      </c>
      <c r="X17" s="104" t="e">
        <f t="shared" si="16"/>
        <v>#N/A</v>
      </c>
      <c r="Y17" s="103" t="e">
        <f t="shared" si="17"/>
        <v>#N/A</v>
      </c>
      <c r="Z17" s="105" t="e">
        <f t="shared" si="18"/>
        <v>#N/A</v>
      </c>
      <c r="AA17" s="106">
        <f>'提案書作成（その他）'!F50</f>
        <v>0</v>
      </c>
      <c r="AB17" s="103">
        <f t="shared" si="3"/>
        <v>0</v>
      </c>
      <c r="AC17" s="104">
        <f t="shared" si="19"/>
        <v>15.31</v>
      </c>
      <c r="AD17" s="103">
        <f t="shared" si="20"/>
        <v>0</v>
      </c>
      <c r="AE17" s="104" t="e">
        <f t="shared" si="21"/>
        <v>#N/A</v>
      </c>
      <c r="AF17" s="103" t="e">
        <f t="shared" si="22"/>
        <v>#N/A</v>
      </c>
      <c r="AG17" s="105" t="e">
        <f t="shared" si="23"/>
        <v>#N/A</v>
      </c>
      <c r="AH17" s="106">
        <f>'提案書作成（その他）'!G50</f>
        <v>0</v>
      </c>
      <c r="AI17" s="103">
        <f t="shared" si="4"/>
        <v>0</v>
      </c>
      <c r="AJ17" s="104">
        <f t="shared" si="24"/>
        <v>15.31</v>
      </c>
      <c r="AK17" s="103">
        <f t="shared" si="25"/>
        <v>0</v>
      </c>
      <c r="AL17" s="104" t="e">
        <f t="shared" si="26"/>
        <v>#N/A</v>
      </c>
      <c r="AM17" s="103" t="e">
        <f t="shared" si="27"/>
        <v>#N/A</v>
      </c>
      <c r="AN17" s="105" t="e">
        <f t="shared" si="28"/>
        <v>#N/A</v>
      </c>
      <c r="AO17" s="7">
        <f>'提案書作成（その他）'!A29</f>
        <v>45627</v>
      </c>
      <c r="AP17" s="73">
        <f t="shared" si="5"/>
        <v>12</v>
      </c>
    </row>
    <row r="18" spans="1:42" ht="20.100000000000001" customHeight="1" thickBot="1" x14ac:dyDescent="0.3">
      <c r="A18" s="41"/>
      <c r="B18" s="42"/>
      <c r="C18" s="42"/>
      <c r="D18" s="42"/>
      <c r="E18" s="42"/>
      <c r="F18" s="43"/>
      <c r="G18" s="44"/>
      <c r="H18" s="45"/>
      <c r="I18" s="43"/>
      <c r="J18" s="183" t="s">
        <v>66</v>
      </c>
      <c r="K18" s="43"/>
      <c r="L18" s="43"/>
      <c r="M18" s="43"/>
      <c r="N18" s="44"/>
      <c r="O18" s="44"/>
      <c r="P18" s="44"/>
      <c r="Q18" s="44" t="s">
        <v>66</v>
      </c>
      <c r="R18" s="44"/>
      <c r="S18" s="43"/>
      <c r="T18" s="43"/>
      <c r="U18" s="43"/>
      <c r="V18" s="44"/>
      <c r="W18" s="44"/>
      <c r="X18" s="44"/>
      <c r="Y18" s="44"/>
      <c r="Z18" s="44"/>
      <c r="AA18" s="43"/>
      <c r="AB18" s="43"/>
      <c r="AC18" s="44"/>
      <c r="AD18" s="44"/>
      <c r="AE18" s="44"/>
      <c r="AF18" s="44"/>
      <c r="AG18" s="44"/>
      <c r="AH18" s="43"/>
      <c r="AI18"/>
      <c r="AJ18" s="7"/>
      <c r="AK18" s="73"/>
    </row>
    <row r="19" spans="1:42" ht="20.100000000000001" customHeight="1" thickBot="1" x14ac:dyDescent="0.2">
      <c r="A19" s="46" t="s">
        <v>67</v>
      </c>
      <c r="B19" s="47">
        <f>SUM(B6:B17)</f>
        <v>0</v>
      </c>
      <c r="C19" s="197"/>
      <c r="D19" s="48">
        <f>SUM(D6:D17)</f>
        <v>0</v>
      </c>
      <c r="E19" s="197">
        <f>SUM(E6:E17)</f>
        <v>0</v>
      </c>
      <c r="F19" s="49">
        <f t="shared" ref="F19:R19" si="30">SUM(F6:F17)</f>
        <v>0</v>
      </c>
      <c r="G19" s="50">
        <f t="shared" si="30"/>
        <v>0</v>
      </c>
      <c r="H19" s="202">
        <f>AVERAGE(C29:C31)</f>
        <v>14.666666666666666</v>
      </c>
      <c r="I19" s="50">
        <f t="shared" si="30"/>
        <v>0</v>
      </c>
      <c r="J19" s="202">
        <f>AVERAGE(J6:J17)</f>
        <v>2.61</v>
      </c>
      <c r="K19" s="50">
        <f t="shared" si="30"/>
        <v>0</v>
      </c>
      <c r="L19" s="51">
        <f t="shared" si="30"/>
        <v>0</v>
      </c>
      <c r="M19" s="47">
        <f t="shared" si="30"/>
        <v>0</v>
      </c>
      <c r="N19" s="50">
        <f t="shared" si="30"/>
        <v>0</v>
      </c>
      <c r="O19" s="200">
        <f>AVERAGE(C23:C28,C32:C34)</f>
        <v>14.206666666666669</v>
      </c>
      <c r="P19" s="50">
        <f t="shared" si="30"/>
        <v>0</v>
      </c>
      <c r="Q19" s="200">
        <f>AVERAGE(Q6:Q17)</f>
        <v>2.61</v>
      </c>
      <c r="R19" s="50">
        <f t="shared" si="30"/>
        <v>0</v>
      </c>
      <c r="S19" s="51">
        <f>SUM(S6:S17)</f>
        <v>0</v>
      </c>
      <c r="T19"/>
      <c r="U19"/>
      <c r="V19"/>
      <c r="X19"/>
      <c r="Y19"/>
      <c r="Z19"/>
      <c r="AA19"/>
      <c r="AB19"/>
      <c r="AC19"/>
      <c r="AD19"/>
      <c r="AE19"/>
      <c r="AF19"/>
      <c r="AI19"/>
    </row>
    <row r="20" spans="1:42" ht="20.100000000000001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</row>
    <row r="21" spans="1:42" ht="20.100000000000001" customHeight="1" thickBot="1" x14ac:dyDescent="0.2">
      <c r="B21" s="52" t="s">
        <v>68</v>
      </c>
      <c r="C21" s="52"/>
      <c r="D21" s="52"/>
      <c r="E21" s="52"/>
      <c r="F21" s="52"/>
      <c r="G21" s="52"/>
      <c r="H21" s="52" t="s">
        <v>69</v>
      </c>
      <c r="I21" s="52"/>
      <c r="K21" s="52" t="s">
        <v>70</v>
      </c>
      <c r="L21" s="52"/>
      <c r="N21" s="52"/>
      <c r="O21" s="52"/>
      <c r="P21" s="52"/>
      <c r="Q21" s="52"/>
    </row>
    <row r="22" spans="1:42" ht="20.100000000000001" customHeight="1" thickBot="1" x14ac:dyDescent="0.2">
      <c r="B22" s="440" t="s">
        <v>71</v>
      </c>
      <c r="C22" s="441"/>
      <c r="D22" s="39"/>
      <c r="E22" s="457"/>
      <c r="F22" s="457"/>
      <c r="G22" s="39"/>
      <c r="H22" s="440" t="s">
        <v>72</v>
      </c>
      <c r="I22" s="441"/>
      <c r="K22" s="134" t="s">
        <v>73</v>
      </c>
      <c r="L22" s="133">
        <v>2019</v>
      </c>
      <c r="M22" s="133">
        <v>2020</v>
      </c>
      <c r="N22" s="188">
        <v>2021</v>
      </c>
      <c r="O22" s="39"/>
      <c r="P22" s="39"/>
      <c r="Q22" s="39"/>
    </row>
    <row r="23" spans="1:42" ht="16.5" thickTop="1" x14ac:dyDescent="0.25">
      <c r="B23" s="173">
        <v>1</v>
      </c>
      <c r="C23" s="227">
        <f>F23+2</f>
        <v>14.92</v>
      </c>
      <c r="D23" s="205"/>
      <c r="E23" s="230">
        <v>45292</v>
      </c>
      <c r="F23" s="206">
        <v>12.92</v>
      </c>
      <c r="G23" s="205"/>
      <c r="H23" s="130">
        <v>1</v>
      </c>
      <c r="I23" s="131">
        <v>1</v>
      </c>
      <c r="K23" s="130">
        <v>1</v>
      </c>
      <c r="L23" s="132">
        <v>0.05</v>
      </c>
      <c r="M23" s="189">
        <v>-0.6</v>
      </c>
      <c r="N23" s="190">
        <v>-1.72</v>
      </c>
      <c r="P23"/>
      <c r="Q23"/>
      <c r="T23"/>
      <c r="U23"/>
      <c r="V23"/>
      <c r="W23"/>
      <c r="X23"/>
      <c r="Y23"/>
      <c r="Z23"/>
      <c r="AA23"/>
      <c r="AB23"/>
      <c r="AC23"/>
      <c r="AD23"/>
      <c r="AE23"/>
      <c r="AF23"/>
      <c r="AI23"/>
    </row>
    <row r="24" spans="1:42" x14ac:dyDescent="0.25">
      <c r="B24" s="58">
        <v>2</v>
      </c>
      <c r="C24" s="228">
        <f t="shared" ref="C24:C34" si="31">F24+2</f>
        <v>15.31</v>
      </c>
      <c r="D24" s="205"/>
      <c r="E24" s="230">
        <v>45261</v>
      </c>
      <c r="F24" s="206">
        <v>13.31</v>
      </c>
      <c r="G24" s="205"/>
      <c r="H24" s="58">
        <v>2</v>
      </c>
      <c r="I24" s="131">
        <v>1</v>
      </c>
      <c r="K24" s="58">
        <v>2</v>
      </c>
      <c r="L24" s="111">
        <v>0.21</v>
      </c>
      <c r="M24" s="191">
        <v>-0.68</v>
      </c>
      <c r="N24" s="192">
        <v>-1.72</v>
      </c>
      <c r="P24"/>
      <c r="Q24"/>
      <c r="T24"/>
      <c r="U24"/>
      <c r="V24"/>
      <c r="W24"/>
      <c r="X24"/>
      <c r="Y24"/>
      <c r="Z24"/>
      <c r="AA24"/>
      <c r="AB24"/>
      <c r="AC24"/>
      <c r="AD24"/>
      <c r="AE24"/>
      <c r="AF24"/>
      <c r="AI24"/>
    </row>
    <row r="25" spans="1:42" x14ac:dyDescent="0.25">
      <c r="B25" s="58">
        <v>3</v>
      </c>
      <c r="C25" s="228">
        <f t="shared" si="31"/>
        <v>15.31</v>
      </c>
      <c r="D25" s="205"/>
      <c r="E25" s="230">
        <v>45261</v>
      </c>
      <c r="F25" s="206">
        <v>13.31</v>
      </c>
      <c r="G25" s="205"/>
      <c r="H25" s="58">
        <v>3</v>
      </c>
      <c r="I25" s="131">
        <v>1</v>
      </c>
      <c r="K25" s="58">
        <v>3</v>
      </c>
      <c r="L25" s="111">
        <v>0.25</v>
      </c>
      <c r="M25" s="191">
        <v>-0.68</v>
      </c>
      <c r="N25" s="192">
        <v>-1.63</v>
      </c>
      <c r="P25"/>
      <c r="Q25"/>
      <c r="T25"/>
      <c r="U25"/>
      <c r="V25"/>
      <c r="W25"/>
      <c r="X25"/>
      <c r="Y25"/>
      <c r="Z25"/>
      <c r="AA25"/>
      <c r="AB25"/>
      <c r="AC25"/>
      <c r="AD25"/>
      <c r="AE25"/>
      <c r="AF25"/>
      <c r="AI25"/>
    </row>
    <row r="26" spans="1:42" x14ac:dyDescent="0.25">
      <c r="B26" s="62">
        <v>4</v>
      </c>
      <c r="C26" s="228">
        <f t="shared" si="31"/>
        <v>13.99</v>
      </c>
      <c r="D26" s="205"/>
      <c r="E26" s="230">
        <v>45017</v>
      </c>
      <c r="F26" s="206">
        <v>11.99</v>
      </c>
      <c r="G26" s="205"/>
      <c r="H26" s="62">
        <v>4</v>
      </c>
      <c r="I26" s="131">
        <v>1</v>
      </c>
      <c r="K26" s="62">
        <v>4</v>
      </c>
      <c r="L26" s="111">
        <v>-0.05</v>
      </c>
      <c r="M26" s="191">
        <v>-0.71</v>
      </c>
      <c r="N26" s="192">
        <v>-1.47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I26"/>
    </row>
    <row r="27" spans="1:42" x14ac:dyDescent="0.25">
      <c r="B27" s="62">
        <v>5</v>
      </c>
      <c r="C27" s="228">
        <f t="shared" si="31"/>
        <v>12.7</v>
      </c>
      <c r="D27" s="205"/>
      <c r="E27" s="230">
        <v>45047</v>
      </c>
      <c r="F27" s="206">
        <v>10.7</v>
      </c>
      <c r="G27" s="205"/>
      <c r="H27" s="62">
        <v>5</v>
      </c>
      <c r="I27" s="131">
        <v>1</v>
      </c>
      <c r="K27" s="62">
        <v>5</v>
      </c>
      <c r="L27" s="111">
        <v>-0.12</v>
      </c>
      <c r="M27" s="191">
        <v>-0.73</v>
      </c>
      <c r="N27" s="192">
        <v>-1.26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I27"/>
    </row>
    <row r="28" spans="1:42" x14ac:dyDescent="0.25">
      <c r="B28" s="62">
        <v>6</v>
      </c>
      <c r="C28" s="228">
        <f t="shared" si="31"/>
        <v>12.29</v>
      </c>
      <c r="D28" s="205"/>
      <c r="E28" s="230">
        <v>45078</v>
      </c>
      <c r="F28" s="206">
        <v>10.29</v>
      </c>
      <c r="G28" s="205"/>
      <c r="H28" s="62">
        <v>6</v>
      </c>
      <c r="I28" s="131">
        <v>1</v>
      </c>
      <c r="K28" s="62">
        <v>6</v>
      </c>
      <c r="L28" s="111">
        <v>-0.19</v>
      </c>
      <c r="M28" s="191">
        <v>-0.75</v>
      </c>
      <c r="N28" s="192">
        <v>-1.1399999999999999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I28"/>
    </row>
    <row r="29" spans="1:42" x14ac:dyDescent="0.25">
      <c r="B29" s="66">
        <v>7</v>
      </c>
      <c r="C29" s="228">
        <f t="shared" si="31"/>
        <v>13.89</v>
      </c>
      <c r="D29" s="205"/>
      <c r="E29" s="230">
        <v>45108</v>
      </c>
      <c r="F29" s="206">
        <v>11.89</v>
      </c>
      <c r="G29" s="205"/>
      <c r="H29" s="66">
        <v>7</v>
      </c>
      <c r="I29" s="131">
        <v>1</v>
      </c>
      <c r="K29" s="66">
        <v>7</v>
      </c>
      <c r="L29" s="111">
        <v>-0.25</v>
      </c>
      <c r="M29" s="191">
        <v>-0.79</v>
      </c>
      <c r="N29" s="192">
        <v>-1.04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I29"/>
    </row>
    <row r="30" spans="1:42" x14ac:dyDescent="0.25">
      <c r="B30" s="66">
        <v>8</v>
      </c>
      <c r="C30" s="228">
        <f t="shared" si="31"/>
        <v>15.01</v>
      </c>
      <c r="D30" s="205"/>
      <c r="E30" s="230">
        <v>45139</v>
      </c>
      <c r="F30" s="206">
        <v>13.01</v>
      </c>
      <c r="G30" s="205"/>
      <c r="H30" s="66">
        <v>8</v>
      </c>
      <c r="I30" s="131">
        <v>1</v>
      </c>
      <c r="K30" s="66">
        <v>8</v>
      </c>
      <c r="L30" s="111">
        <v>-0.35</v>
      </c>
      <c r="M30" s="191">
        <v>-0.84</v>
      </c>
      <c r="N30" s="192">
        <v>-0.98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I30"/>
    </row>
    <row r="31" spans="1:42" x14ac:dyDescent="0.25">
      <c r="B31" s="66">
        <v>9</v>
      </c>
      <c r="C31" s="228">
        <f t="shared" si="31"/>
        <v>15.1</v>
      </c>
      <c r="D31" s="205"/>
      <c r="E31" s="230">
        <v>45170</v>
      </c>
      <c r="F31" s="206">
        <v>13.1</v>
      </c>
      <c r="G31" s="205"/>
      <c r="H31" s="66">
        <v>9</v>
      </c>
      <c r="I31" s="131">
        <v>1</v>
      </c>
      <c r="K31" s="66">
        <v>9</v>
      </c>
      <c r="L31" s="111">
        <v>-0.46</v>
      </c>
      <c r="M31" s="191">
        <v>-0.95</v>
      </c>
      <c r="N31" s="192">
        <v>-0.77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I31"/>
    </row>
    <row r="32" spans="1:42" x14ac:dyDescent="0.25">
      <c r="B32" s="58">
        <v>10</v>
      </c>
      <c r="C32" s="228">
        <f t="shared" si="31"/>
        <v>12.9</v>
      </c>
      <c r="D32" s="205"/>
      <c r="E32" s="230">
        <v>45200</v>
      </c>
      <c r="F32" s="206">
        <v>10.9</v>
      </c>
      <c r="G32" s="205"/>
      <c r="H32" s="58">
        <v>10</v>
      </c>
      <c r="I32" s="131">
        <v>1</v>
      </c>
      <c r="K32" s="58">
        <v>10</v>
      </c>
      <c r="L32" s="111">
        <v>-0.56999999999999995</v>
      </c>
      <c r="M32" s="191">
        <v>-1.1100000000000001</v>
      </c>
      <c r="N32" s="192">
        <v>-0.53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I32"/>
    </row>
    <row r="33" spans="2:37" x14ac:dyDescent="0.25">
      <c r="B33" s="58">
        <v>11</v>
      </c>
      <c r="C33" s="228">
        <f t="shared" si="31"/>
        <v>15.13</v>
      </c>
      <c r="D33" s="205"/>
      <c r="E33" s="230">
        <v>45231</v>
      </c>
      <c r="F33" s="206">
        <v>13.13</v>
      </c>
      <c r="G33" s="205"/>
      <c r="H33" s="58">
        <v>11</v>
      </c>
      <c r="I33" s="131">
        <v>1</v>
      </c>
      <c r="K33" s="58">
        <v>11</v>
      </c>
      <c r="L33" s="111">
        <v>-0.61</v>
      </c>
      <c r="M33" s="191">
        <v>-1.27</v>
      </c>
      <c r="N33" s="192">
        <v>-0.26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I33"/>
    </row>
    <row r="34" spans="2:37" ht="16.5" thickBot="1" x14ac:dyDescent="0.3">
      <c r="B34" s="71">
        <v>12</v>
      </c>
      <c r="C34" s="229">
        <f t="shared" si="31"/>
        <v>15.31</v>
      </c>
      <c r="D34" s="205"/>
      <c r="E34" s="230">
        <v>45261</v>
      </c>
      <c r="F34" s="206">
        <v>13.31</v>
      </c>
      <c r="G34" s="205"/>
      <c r="H34" s="71">
        <v>12</v>
      </c>
      <c r="I34" s="72">
        <v>1</v>
      </c>
      <c r="K34" s="71">
        <v>12</v>
      </c>
      <c r="L34" s="112">
        <v>-0.68</v>
      </c>
      <c r="M34" s="193">
        <v>-1.41</v>
      </c>
      <c r="N34" s="194">
        <v>0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I34"/>
    </row>
    <row r="35" spans="2:37" x14ac:dyDescent="0.15">
      <c r="T35"/>
      <c r="U35"/>
      <c r="V35"/>
      <c r="W35"/>
      <c r="X35"/>
      <c r="Y35"/>
      <c r="Z35"/>
      <c r="AA35"/>
      <c r="AB35"/>
      <c r="AC35"/>
      <c r="AD35"/>
      <c r="AE35"/>
      <c r="AF35"/>
      <c r="AI35"/>
    </row>
    <row r="36" spans="2:37" x14ac:dyDescent="0.15">
      <c r="B36" s="39" t="s">
        <v>74</v>
      </c>
      <c r="C36" s="39"/>
      <c r="D36" s="39"/>
      <c r="E36" s="39"/>
      <c r="G36" s="53" t="s">
        <v>75</v>
      </c>
      <c r="H36" s="53"/>
      <c r="I36" s="53"/>
      <c r="J36" s="53"/>
      <c r="K36" s="54"/>
      <c r="O36" s="39" t="s">
        <v>76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I36"/>
    </row>
    <row r="37" spans="2:37" ht="16.5" thickBot="1" x14ac:dyDescent="0.2">
      <c r="B37" s="39"/>
      <c r="C37" s="39"/>
      <c r="D37" s="39"/>
      <c r="E37" s="39"/>
      <c r="G37" s="55"/>
      <c r="H37" s="55"/>
      <c r="I37" s="55"/>
      <c r="J37" s="55"/>
      <c r="K37" s="56"/>
      <c r="O37" s="39"/>
      <c r="AG37" s="40"/>
      <c r="AI37"/>
      <c r="AJ37" s="40"/>
    </row>
    <row r="38" spans="2:37" ht="16.5" thickBot="1" x14ac:dyDescent="0.2">
      <c r="B38" s="500" t="s">
        <v>77</v>
      </c>
      <c r="C38" s="501"/>
      <c r="D38" s="502">
        <f>M54</f>
        <v>0</v>
      </c>
      <c r="E38" s="503"/>
      <c r="G38" s="442" t="s">
        <v>78</v>
      </c>
      <c r="H38" s="443"/>
      <c r="I38" s="443"/>
      <c r="J38" s="443"/>
      <c r="K38" s="443"/>
      <c r="L38" s="444"/>
      <c r="M38" s="57" t="s">
        <v>79</v>
      </c>
      <c r="Q38" s="82" t="s">
        <v>80</v>
      </c>
      <c r="R38" s="83" t="s">
        <v>59</v>
      </c>
      <c r="S38" s="84" t="s">
        <v>57</v>
      </c>
      <c r="AG38" s="40"/>
      <c r="AH38" s="40"/>
      <c r="AI38"/>
      <c r="AK38" s="40"/>
    </row>
    <row r="39" spans="2:37" x14ac:dyDescent="0.15">
      <c r="B39" s="447" t="s">
        <v>81</v>
      </c>
      <c r="C39" s="448"/>
      <c r="D39" s="449" t="e">
        <f>G54/D38</f>
        <v>#DIV/0!</v>
      </c>
      <c r="E39" s="450"/>
      <c r="G39" s="454" t="s">
        <v>82</v>
      </c>
      <c r="H39" s="445" t="s">
        <v>83</v>
      </c>
      <c r="I39" s="445" t="s">
        <v>84</v>
      </c>
      <c r="J39" s="456" t="s">
        <v>85</v>
      </c>
      <c r="K39" s="456" t="s">
        <v>65</v>
      </c>
      <c r="L39" s="456" t="s">
        <v>86</v>
      </c>
      <c r="M39" s="483" t="s">
        <v>87</v>
      </c>
      <c r="O39" s="74" t="s">
        <v>88</v>
      </c>
      <c r="P39" s="75"/>
      <c r="Q39" s="85"/>
      <c r="R39" s="86"/>
      <c r="S39" s="87" t="e">
        <f>'提案書作成（その他）'!L30</f>
        <v>#DIV/0!</v>
      </c>
    </row>
    <row r="40" spans="2:37" ht="16.5" thickBot="1" x14ac:dyDescent="0.2">
      <c r="B40" s="59"/>
      <c r="C40" s="39"/>
      <c r="D40" s="60"/>
      <c r="E40" s="61"/>
      <c r="G40" s="455"/>
      <c r="H40" s="446"/>
      <c r="I40" s="446"/>
      <c r="J40" s="478"/>
      <c r="K40" s="478"/>
      <c r="L40" s="478"/>
      <c r="M40" s="484"/>
      <c r="O40" s="76" t="s">
        <v>89</v>
      </c>
      <c r="P40" s="77"/>
      <c r="Q40" s="88"/>
      <c r="R40" s="89"/>
      <c r="S40" s="90" t="e">
        <f>'提案書作成（その他）'!L51</f>
        <v>#DIV/0!</v>
      </c>
    </row>
    <row r="41" spans="2:37" ht="16.5" thickTop="1" x14ac:dyDescent="0.25">
      <c r="B41" s="474" t="s">
        <v>90</v>
      </c>
      <c r="C41" s="475"/>
      <c r="D41" s="476">
        <f>I54</f>
        <v>0</v>
      </c>
      <c r="E41" s="477"/>
      <c r="G41" s="63">
        <f t="shared" ref="G41:G52" si="32">B6+D6+G6+N6</f>
        <v>0</v>
      </c>
      <c r="H41" s="129">
        <f t="shared" ref="H41:H52" si="33">M41*V41</f>
        <v>0</v>
      </c>
      <c r="I41" s="107">
        <f>G41+H41</f>
        <v>0</v>
      </c>
      <c r="J41" s="64">
        <f t="shared" ref="J41:J52" si="34">I6+P6</f>
        <v>0</v>
      </c>
      <c r="K41" s="64">
        <f>C6+K6+R6</f>
        <v>0</v>
      </c>
      <c r="L41" s="64">
        <f>I41-(J41+K41)</f>
        <v>0</v>
      </c>
      <c r="M41" s="65">
        <f t="shared" ref="M41:M52" si="35">M6+F6</f>
        <v>0</v>
      </c>
      <c r="O41" s="472" t="s">
        <v>91</v>
      </c>
      <c r="P41" s="473"/>
      <c r="Q41" s="88"/>
      <c r="R41" s="89"/>
      <c r="S41" s="120" t="e">
        <f>H54/M54</f>
        <v>#DIV/0!</v>
      </c>
      <c r="T41" s="7">
        <f>'提案書作成（その他）'!A18</f>
        <v>45292</v>
      </c>
      <c r="U41" s="73">
        <f t="shared" ref="U41:U52" si="36">MONTH(T41)</f>
        <v>1</v>
      </c>
      <c r="V41" s="116">
        <v>1</v>
      </c>
    </row>
    <row r="42" spans="2:37" x14ac:dyDescent="0.25">
      <c r="B42" s="474" t="s">
        <v>92</v>
      </c>
      <c r="C42" s="475"/>
      <c r="D42" s="504">
        <f>L54</f>
        <v>0</v>
      </c>
      <c r="E42" s="477"/>
      <c r="G42" s="63">
        <f t="shared" si="32"/>
        <v>0</v>
      </c>
      <c r="H42" s="129">
        <f t="shared" si="33"/>
        <v>0</v>
      </c>
      <c r="I42" s="107">
        <f t="shared" ref="I42:I52" si="37">G42+H42</f>
        <v>0</v>
      </c>
      <c r="J42" s="64">
        <f t="shared" si="34"/>
        <v>0</v>
      </c>
      <c r="K42" s="64">
        <f t="shared" ref="K42:K52" si="38">C7+K7+R7</f>
        <v>0</v>
      </c>
      <c r="L42" s="64">
        <f t="shared" ref="L42:L52" si="39">I42-(J42+K42)</f>
        <v>0</v>
      </c>
      <c r="M42" s="65">
        <f t="shared" si="35"/>
        <v>0</v>
      </c>
      <c r="O42" s="78" t="s">
        <v>93</v>
      </c>
      <c r="P42" s="79"/>
      <c r="Q42" s="88">
        <v>11.88</v>
      </c>
      <c r="R42" s="91">
        <v>8.43</v>
      </c>
      <c r="S42" s="92">
        <f>Q42+R42</f>
        <v>20.310000000000002</v>
      </c>
      <c r="T42" s="7">
        <f>'提案書作成（その他）'!A19</f>
        <v>45323</v>
      </c>
      <c r="U42" s="73">
        <f t="shared" si="36"/>
        <v>2</v>
      </c>
      <c r="V42" s="116">
        <v>1</v>
      </c>
    </row>
    <row r="43" spans="2:37" ht="16.5" thickBot="1" x14ac:dyDescent="0.3">
      <c r="B43" s="474" t="s">
        <v>94</v>
      </c>
      <c r="C43" s="475"/>
      <c r="D43" s="505" t="e">
        <f>D42/D41</f>
        <v>#DIV/0!</v>
      </c>
      <c r="E43" s="506"/>
      <c r="G43" s="63">
        <f t="shared" si="32"/>
        <v>0</v>
      </c>
      <c r="H43" s="129">
        <f t="shared" si="33"/>
        <v>0</v>
      </c>
      <c r="I43" s="107">
        <f t="shared" si="37"/>
        <v>0</v>
      </c>
      <c r="J43" s="64">
        <f t="shared" si="34"/>
        <v>0</v>
      </c>
      <c r="K43" s="64">
        <f t="shared" si="38"/>
        <v>0</v>
      </c>
      <c r="L43" s="64">
        <f t="shared" si="39"/>
        <v>0</v>
      </c>
      <c r="M43" s="65">
        <f t="shared" si="35"/>
        <v>0</v>
      </c>
      <c r="O43" s="80" t="s">
        <v>95</v>
      </c>
      <c r="P43" s="81" t="s">
        <v>96</v>
      </c>
      <c r="Q43" s="93"/>
      <c r="R43" s="94"/>
      <c r="S43" s="95" t="e">
        <f>S40+S41-S42</f>
        <v>#DIV/0!</v>
      </c>
      <c r="T43" s="7">
        <f>'提案書作成（その他）'!A20</f>
        <v>45352</v>
      </c>
      <c r="U43" s="73">
        <f t="shared" si="36"/>
        <v>3</v>
      </c>
      <c r="V43" s="116">
        <v>1</v>
      </c>
    </row>
    <row r="44" spans="2:37" x14ac:dyDescent="0.25">
      <c r="B44" s="59"/>
      <c r="C44" s="39"/>
      <c r="E44" s="67"/>
      <c r="G44" s="63">
        <f t="shared" si="32"/>
        <v>0</v>
      </c>
      <c r="H44" s="129">
        <f t="shared" si="33"/>
        <v>0</v>
      </c>
      <c r="I44" s="107">
        <f t="shared" si="37"/>
        <v>0</v>
      </c>
      <c r="J44" s="64">
        <f t="shared" si="34"/>
        <v>0</v>
      </c>
      <c r="K44" s="64">
        <f t="shared" si="38"/>
        <v>0</v>
      </c>
      <c r="L44" s="64">
        <f t="shared" si="39"/>
        <v>0</v>
      </c>
      <c r="M44" s="65">
        <f t="shared" si="35"/>
        <v>0</v>
      </c>
      <c r="T44" s="7">
        <f>'提案書作成（その他）'!A21</f>
        <v>45383</v>
      </c>
      <c r="U44" s="73">
        <f t="shared" si="36"/>
        <v>4</v>
      </c>
      <c r="V44" s="116">
        <v>1</v>
      </c>
    </row>
    <row r="45" spans="2:37" ht="16.5" thickBot="1" x14ac:dyDescent="0.3">
      <c r="B45" s="496" t="s">
        <v>97</v>
      </c>
      <c r="C45" s="497"/>
      <c r="D45" s="498">
        <f>C46*'提案書作成（その他）'!H7*1.1*12</f>
        <v>0</v>
      </c>
      <c r="E45" s="499"/>
      <c r="G45" s="63">
        <f t="shared" si="32"/>
        <v>0</v>
      </c>
      <c r="H45" s="129">
        <f t="shared" si="33"/>
        <v>0</v>
      </c>
      <c r="I45" s="107">
        <f t="shared" si="37"/>
        <v>0</v>
      </c>
      <c r="J45" s="64">
        <f t="shared" si="34"/>
        <v>0</v>
      </c>
      <c r="K45" s="64">
        <f t="shared" si="38"/>
        <v>0</v>
      </c>
      <c r="L45" s="64">
        <f t="shared" si="39"/>
        <v>0</v>
      </c>
      <c r="M45" s="65">
        <f t="shared" si="35"/>
        <v>0</v>
      </c>
      <c r="T45" s="7">
        <f>'提案書作成（その他）'!A22</f>
        <v>45413</v>
      </c>
      <c r="U45" s="73">
        <f t="shared" si="36"/>
        <v>5</v>
      </c>
      <c r="V45" s="116">
        <v>1</v>
      </c>
    </row>
    <row r="46" spans="2:37" ht="16.5" thickBot="1" x14ac:dyDescent="0.3">
      <c r="B46" s="96" t="s">
        <v>98</v>
      </c>
      <c r="C46" s="68"/>
      <c r="D46" s="109"/>
      <c r="E46" s="110"/>
      <c r="G46" s="63">
        <f t="shared" si="32"/>
        <v>0</v>
      </c>
      <c r="H46" s="129">
        <f t="shared" si="33"/>
        <v>0</v>
      </c>
      <c r="I46" s="107">
        <f t="shared" si="37"/>
        <v>0</v>
      </c>
      <c r="J46" s="64">
        <f t="shared" si="34"/>
        <v>0</v>
      </c>
      <c r="K46" s="64">
        <f t="shared" si="38"/>
        <v>0</v>
      </c>
      <c r="L46" s="64">
        <f t="shared" si="39"/>
        <v>0</v>
      </c>
      <c r="M46" s="65">
        <f t="shared" si="35"/>
        <v>0</v>
      </c>
      <c r="T46" s="7">
        <f>'提案書作成（その他）'!A23</f>
        <v>45444</v>
      </c>
      <c r="U46" s="73">
        <f t="shared" si="36"/>
        <v>6</v>
      </c>
      <c r="V46" s="116">
        <v>1</v>
      </c>
    </row>
    <row r="47" spans="2:37" x14ac:dyDescent="0.25">
      <c r="B47" s="485" t="s">
        <v>99</v>
      </c>
      <c r="C47" s="486"/>
      <c r="D47" s="487">
        <f>(38685183*('提案書作成（その他）'!H7/9527))</f>
        <v>0</v>
      </c>
      <c r="E47" s="488"/>
      <c r="F47" s="40" t="s">
        <v>100</v>
      </c>
      <c r="G47" s="63">
        <f t="shared" si="32"/>
        <v>0</v>
      </c>
      <c r="H47" s="129">
        <f>M47*V47</f>
        <v>0</v>
      </c>
      <c r="I47" s="107">
        <f t="shared" si="37"/>
        <v>0</v>
      </c>
      <c r="J47" s="64">
        <f t="shared" si="34"/>
        <v>0</v>
      </c>
      <c r="K47" s="64">
        <f t="shared" si="38"/>
        <v>0</v>
      </c>
      <c r="L47" s="64">
        <f t="shared" si="39"/>
        <v>0</v>
      </c>
      <c r="M47" s="65">
        <f t="shared" si="35"/>
        <v>0</v>
      </c>
      <c r="T47" s="7">
        <f>'提案書作成（その他）'!A24</f>
        <v>45474</v>
      </c>
      <c r="U47" s="73">
        <f t="shared" si="36"/>
        <v>7</v>
      </c>
      <c r="V47" s="116">
        <v>1</v>
      </c>
    </row>
    <row r="48" spans="2:37" x14ac:dyDescent="0.25">
      <c r="B48" s="195"/>
      <c r="E48" s="67"/>
      <c r="G48" s="63">
        <f t="shared" si="32"/>
        <v>0</v>
      </c>
      <c r="H48" s="129">
        <f t="shared" si="33"/>
        <v>0</v>
      </c>
      <c r="I48" s="107">
        <f t="shared" si="37"/>
        <v>0</v>
      </c>
      <c r="J48" s="64">
        <f t="shared" si="34"/>
        <v>0</v>
      </c>
      <c r="K48" s="64">
        <f t="shared" si="38"/>
        <v>0</v>
      </c>
      <c r="L48" s="64">
        <f t="shared" si="39"/>
        <v>0</v>
      </c>
      <c r="M48" s="65">
        <f t="shared" si="35"/>
        <v>0</v>
      </c>
      <c r="T48" s="7">
        <f>'提案書作成（その他）'!A25</f>
        <v>45505</v>
      </c>
      <c r="U48" s="73">
        <f t="shared" si="36"/>
        <v>8</v>
      </c>
      <c r="V48" s="116">
        <v>1</v>
      </c>
    </row>
    <row r="49" spans="2:22" x14ac:dyDescent="0.25">
      <c r="B49" s="466" t="s">
        <v>101</v>
      </c>
      <c r="C49" s="467"/>
      <c r="D49" s="468">
        <f>D42-D45-D47</f>
        <v>0</v>
      </c>
      <c r="E49" s="469"/>
      <c r="G49" s="63">
        <f t="shared" si="32"/>
        <v>0</v>
      </c>
      <c r="H49" s="129">
        <f t="shared" si="33"/>
        <v>0</v>
      </c>
      <c r="I49" s="107">
        <f t="shared" si="37"/>
        <v>0</v>
      </c>
      <c r="J49" s="64">
        <f t="shared" si="34"/>
        <v>0</v>
      </c>
      <c r="K49" s="64">
        <f t="shared" si="38"/>
        <v>0</v>
      </c>
      <c r="L49" s="64">
        <f t="shared" si="39"/>
        <v>0</v>
      </c>
      <c r="M49" s="65">
        <f t="shared" si="35"/>
        <v>0</v>
      </c>
      <c r="T49" s="7">
        <f>'提案書作成（その他）'!A26</f>
        <v>45536</v>
      </c>
      <c r="U49" s="73">
        <f t="shared" si="36"/>
        <v>9</v>
      </c>
      <c r="V49" s="116">
        <v>1</v>
      </c>
    </row>
    <row r="50" spans="2:22" ht="16.5" thickBot="1" x14ac:dyDescent="0.3">
      <c r="B50" s="108"/>
      <c r="C50" s="69"/>
      <c r="D50" s="69"/>
      <c r="E50" s="70"/>
      <c r="G50" s="63">
        <f t="shared" si="32"/>
        <v>0</v>
      </c>
      <c r="H50" s="129">
        <f t="shared" si="33"/>
        <v>0</v>
      </c>
      <c r="I50" s="107">
        <f t="shared" si="37"/>
        <v>0</v>
      </c>
      <c r="J50" s="64">
        <f t="shared" si="34"/>
        <v>0</v>
      </c>
      <c r="K50" s="64">
        <f t="shared" si="38"/>
        <v>0</v>
      </c>
      <c r="L50" s="64">
        <f t="shared" si="39"/>
        <v>0</v>
      </c>
      <c r="M50" s="65">
        <f t="shared" si="35"/>
        <v>0</v>
      </c>
      <c r="T50" s="7">
        <f>'提案書作成（その他）'!A27</f>
        <v>45566</v>
      </c>
      <c r="U50" s="73">
        <f t="shared" si="36"/>
        <v>10</v>
      </c>
      <c r="V50" s="116">
        <v>1</v>
      </c>
    </row>
    <row r="51" spans="2:22" ht="16.5" thickBot="1" x14ac:dyDescent="0.3">
      <c r="G51" s="63">
        <f>B16+D16+G16+N16</f>
        <v>0</v>
      </c>
      <c r="H51" s="129">
        <f t="shared" si="33"/>
        <v>0</v>
      </c>
      <c r="I51" s="107">
        <f t="shared" si="37"/>
        <v>0</v>
      </c>
      <c r="J51" s="64">
        <f t="shared" si="34"/>
        <v>0</v>
      </c>
      <c r="K51" s="64">
        <f t="shared" si="38"/>
        <v>0</v>
      </c>
      <c r="L51" s="64">
        <f t="shared" si="39"/>
        <v>0</v>
      </c>
      <c r="M51" s="65">
        <f t="shared" si="35"/>
        <v>0</v>
      </c>
      <c r="T51" s="7">
        <f>'提案書作成（その他）'!A28</f>
        <v>45597</v>
      </c>
      <c r="U51" s="73">
        <f t="shared" si="36"/>
        <v>11</v>
      </c>
      <c r="V51" s="116">
        <v>1</v>
      </c>
    </row>
    <row r="52" spans="2:22" ht="16.5" thickBot="1" x14ac:dyDescent="0.3">
      <c r="B52" s="470" t="s">
        <v>102</v>
      </c>
      <c r="C52" s="471"/>
      <c r="D52" s="176">
        <v>0</v>
      </c>
      <c r="E52" s="148" t="s">
        <v>103</v>
      </c>
      <c r="G52" s="63">
        <f t="shared" si="32"/>
        <v>0</v>
      </c>
      <c r="H52" s="129">
        <f t="shared" si="33"/>
        <v>0</v>
      </c>
      <c r="I52" s="107">
        <f t="shared" si="37"/>
        <v>0</v>
      </c>
      <c r="J52" s="64">
        <f t="shared" si="34"/>
        <v>0</v>
      </c>
      <c r="K52" s="64">
        <f t="shared" si="38"/>
        <v>0</v>
      </c>
      <c r="L52" s="64">
        <f t="shared" si="39"/>
        <v>0</v>
      </c>
      <c r="M52" s="65">
        <f t="shared" si="35"/>
        <v>0</v>
      </c>
      <c r="T52" s="174">
        <f>'提案書作成（その他）'!A29</f>
        <v>45627</v>
      </c>
      <c r="U52" s="73">
        <f t="shared" si="36"/>
        <v>12</v>
      </c>
      <c r="V52" s="116">
        <v>1</v>
      </c>
    </row>
    <row r="53" spans="2:22" ht="16.5" thickBot="1" x14ac:dyDescent="0.2">
      <c r="B53" s="52" t="s">
        <v>104</v>
      </c>
    </row>
    <row r="54" spans="2:22" ht="16.5" thickBot="1" x14ac:dyDescent="0.2">
      <c r="B54" s="464" t="s">
        <v>105</v>
      </c>
      <c r="C54" s="465"/>
      <c r="D54" s="177" t="e">
        <f>'提案書作成（その他）'!K53*100</f>
        <v>#DIV/0!</v>
      </c>
      <c r="E54" s="178" t="s">
        <v>103</v>
      </c>
      <c r="F54" s="175" t="s">
        <v>106</v>
      </c>
      <c r="G54" s="49">
        <f t="shared" ref="G54:M54" si="40">SUM(G41:G52)</f>
        <v>0</v>
      </c>
      <c r="H54" s="50">
        <f t="shared" si="40"/>
        <v>0</v>
      </c>
      <c r="I54" s="50">
        <f t="shared" si="40"/>
        <v>0</v>
      </c>
      <c r="J54" s="50">
        <f t="shared" si="40"/>
        <v>0</v>
      </c>
      <c r="K54" s="50">
        <f t="shared" si="40"/>
        <v>0</v>
      </c>
      <c r="L54" s="50">
        <f t="shared" si="40"/>
        <v>0</v>
      </c>
      <c r="M54" s="51">
        <f t="shared" si="40"/>
        <v>0</v>
      </c>
    </row>
    <row r="55" spans="2:22" ht="16.5" thickBot="1" x14ac:dyDescent="0.2">
      <c r="B55" s="460" t="s">
        <v>107</v>
      </c>
      <c r="C55" s="461"/>
      <c r="D55" s="462">
        <f>'提案書作成（その他）'!K54</f>
        <v>0</v>
      </c>
      <c r="E55" s="463"/>
    </row>
  </sheetData>
  <mergeCells count="62">
    <mergeCell ref="O1:Q1"/>
    <mergeCell ref="A3:A5"/>
    <mergeCell ref="B3:E3"/>
    <mergeCell ref="F3:L3"/>
    <mergeCell ref="M3:S3"/>
    <mergeCell ref="Q4:R4"/>
    <mergeCell ref="S4:S5"/>
    <mergeCell ref="AA3:AG3"/>
    <mergeCell ref="AH3:AN3"/>
    <mergeCell ref="D4:D5"/>
    <mergeCell ref="E4:E5"/>
    <mergeCell ref="F4:F5"/>
    <mergeCell ref="H4:I4"/>
    <mergeCell ref="J4:K4"/>
    <mergeCell ref="L4:L5"/>
    <mergeCell ref="M4:M5"/>
    <mergeCell ref="O4:P4"/>
    <mergeCell ref="T3:Z3"/>
    <mergeCell ref="T4:T5"/>
    <mergeCell ref="V4:W4"/>
    <mergeCell ref="AH4:AH5"/>
    <mergeCell ref="AJ4:AK4"/>
    <mergeCell ref="AL4:AM4"/>
    <mergeCell ref="AN4:AN5"/>
    <mergeCell ref="B22:C22"/>
    <mergeCell ref="E22:F22"/>
    <mergeCell ref="H22:I22"/>
    <mergeCell ref="X4:Y4"/>
    <mergeCell ref="Z4:Z5"/>
    <mergeCell ref="AA4:AA5"/>
    <mergeCell ref="AC4:AD4"/>
    <mergeCell ref="AE4:AF4"/>
    <mergeCell ref="AG4:AG5"/>
    <mergeCell ref="B38:C38"/>
    <mergeCell ref="D38:E38"/>
    <mergeCell ref="G38:L38"/>
    <mergeCell ref="B39:C39"/>
    <mergeCell ref="D39:E39"/>
    <mergeCell ref="G39:G40"/>
    <mergeCell ref="H39:H40"/>
    <mergeCell ref="I39:I40"/>
    <mergeCell ref="J39:J40"/>
    <mergeCell ref="K39:K40"/>
    <mergeCell ref="L39:L40"/>
    <mergeCell ref="M39:M40"/>
    <mergeCell ref="B41:C41"/>
    <mergeCell ref="D41:E41"/>
    <mergeCell ref="O41:P41"/>
    <mergeCell ref="B43:C43"/>
    <mergeCell ref="D43:E43"/>
    <mergeCell ref="B42:C42"/>
    <mergeCell ref="D42:E42"/>
    <mergeCell ref="B52:C52"/>
    <mergeCell ref="B54:C54"/>
    <mergeCell ref="B55:C55"/>
    <mergeCell ref="D55:E55"/>
    <mergeCell ref="B45:C45"/>
    <mergeCell ref="D45:E45"/>
    <mergeCell ref="B47:C47"/>
    <mergeCell ref="D47:E47"/>
    <mergeCell ref="B49:C49"/>
    <mergeCell ref="D49:E49"/>
  </mergeCells>
  <phoneticPr fontId="2"/>
  <pageMargins left="0.7" right="0.7" top="0.75" bottom="0.75" header="0.3" footer="0.3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6a2866-f6a8-4d02-b723-0ff82480de7c">
      <Terms xmlns="http://schemas.microsoft.com/office/infopath/2007/PartnerControls"/>
    </lcf76f155ced4ddcb4097134ff3c332f>
    <TaxCatchAll xmlns="cd7c3c19-c3db-474c-be1f-ca7d54791f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25D2E3CEAAB434A8140F1BD07E99B3F" ma:contentTypeVersion="14" ma:contentTypeDescription="新しいドキュメントを作成します。" ma:contentTypeScope="" ma:versionID="84e7eafb1387bb2695685fbc7a204f58">
  <xsd:schema xmlns:xsd="http://www.w3.org/2001/XMLSchema" xmlns:xs="http://www.w3.org/2001/XMLSchema" xmlns:p="http://schemas.microsoft.com/office/2006/metadata/properties" xmlns:ns2="cc6a2866-f6a8-4d02-b723-0ff82480de7c" xmlns:ns3="cd7c3c19-c3db-474c-be1f-ca7d54791f8b" targetNamespace="http://schemas.microsoft.com/office/2006/metadata/properties" ma:root="true" ma:fieldsID="6e56cccca96f51999dc7289b197a52c1" ns2:_="" ns3:_="">
    <xsd:import namespace="cc6a2866-f6a8-4d02-b723-0ff82480de7c"/>
    <xsd:import namespace="cd7c3c19-c3db-474c-be1f-ca7d54791f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a2866-f6a8-4d02-b723-0ff82480d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911b00cd-56e6-4f33-b52d-888fc759d4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c3c19-c3db-474c-be1f-ca7d54791f8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3b679d9-fecf-4c24-8add-272750088bda}" ma:internalName="TaxCatchAll" ma:showField="CatchAllData" ma:web="cd7c3c19-c3db-474c-be1f-ca7d54791f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DB0A6-727A-450E-9020-6522357838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B0169-5794-4B8D-97AB-A09F253DA6DE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d7c3c19-c3db-474c-be1f-ca7d54791f8b"/>
    <ds:schemaRef ds:uri="cc6a2866-f6a8-4d02-b723-0ff82480de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DC550D5-5730-4D10-A896-8A0A971D1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a2866-f6a8-4d02-b723-0ff82480de7c"/>
    <ds:schemaRef ds:uri="cd7c3c19-c3db-474c-be1f-ca7d54791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電力削減シミュレーター</vt:lpstr>
      <vt:lpstr>提案書作成（夏季他季）</vt:lpstr>
      <vt:lpstr>簡易PL（夏季他季）</vt:lpstr>
      <vt:lpstr>提案書作成（季時別、エコノミー）</vt:lpstr>
      <vt:lpstr>簡易PL（季時別、エコノミー）</vt:lpstr>
      <vt:lpstr>提案書作成（その他）</vt:lpstr>
      <vt:lpstr>簡易PL（その他）</vt:lpstr>
      <vt:lpstr>'提案書作成（その他）'!Print_Area</vt:lpstr>
      <vt:lpstr>'提案書作成（夏季他季）'!Print_Area</vt:lpstr>
      <vt:lpstr>'提案書作成（季時別、エコノミー）'!Print_Area</vt:lpstr>
      <vt:lpstr>電力削減シミュレーター!Print_Area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中尾 雄</cp:lastModifiedBy>
  <dcterms:created xsi:type="dcterms:W3CDTF">2025-03-07T20:51:54Z</dcterms:created>
  <dcterms:modified xsi:type="dcterms:W3CDTF">2025-03-07T20:51:54Z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0x010100C25D2E3CEAAB434A8140F1BD07E99B3F</vt:lpwstr>
  </property>
</Properties>
</file>